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BUDGET\Desktop\TUTU\2022 Revised\"/>
    </mc:Choice>
  </mc:AlternateContent>
  <xr:revisionPtr revIDLastSave="0" documentId="13_ncr:1_{88FF6035-ED5B-4261-A502-A804E8BFD766}" xr6:coauthVersionLast="47" xr6:coauthVersionMax="47" xr10:uidLastSave="{00000000-0000-0000-0000-000000000000}"/>
  <bookViews>
    <workbookView xWindow="-120" yWindow="-120" windowWidth="20730" windowHeight="11160" tabRatio="599" xr2:uid="{00000000-000D-0000-FFFF-FFFF00000000}"/>
  </bookViews>
  <sheets>
    <sheet name="EXPENDITURE 2022" sheetId="1" r:id="rId1"/>
    <sheet name="revenue 2022" sheetId="2" r:id="rId2"/>
    <sheet name="Sheet1" sheetId="3" r:id="rId3"/>
    <sheet name="Sheet2" sheetId="4" r:id="rId4"/>
    <sheet name="IGF" sheetId="8" r:id="rId5"/>
    <sheet name="GRC" sheetId="5" r:id="rId6"/>
    <sheet name="GOG" sheetId="6" r:id="rId7"/>
    <sheet name="DACF" sheetId="7" r:id="rId8"/>
    <sheet name="DONOR" sheetId="9" r:id="rId9"/>
    <sheet name="SUMMARY" sheetId="10" r:id="rId10"/>
  </sheets>
  <externalReferences>
    <externalReference r:id="rId11"/>
  </externalReferences>
  <definedNames>
    <definedName name="_xlnm._FilterDatabase" localSheetId="2" hidden="1">Sheet1!$A$1:$G$61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1" i="1" l="1"/>
  <c r="E229" i="1"/>
  <c r="E225" i="1"/>
  <c r="E190" i="1"/>
  <c r="E252" i="1"/>
  <c r="E21" i="1"/>
  <c r="F94" i="2"/>
  <c r="F92" i="2"/>
  <c r="H89" i="2"/>
  <c r="E342" i="1"/>
  <c r="D107" i="8"/>
  <c r="D106" i="8"/>
  <c r="D105" i="8"/>
  <c r="D11" i="10" s="1"/>
  <c r="D104" i="8"/>
  <c r="F104" i="8" s="1"/>
  <c r="F10" i="10" s="1"/>
  <c r="D103" i="8"/>
  <c r="C103" i="8"/>
  <c r="E127" i="8"/>
  <c r="F126" i="8"/>
  <c r="D126" i="8"/>
  <c r="E126" i="8"/>
  <c r="C126" i="8"/>
  <c r="C98" i="8"/>
  <c r="C97" i="8"/>
  <c r="C96" i="8"/>
  <c r="E32" i="5"/>
  <c r="E37" i="5" s="1"/>
  <c r="E48" i="5" s="1"/>
  <c r="E50" i="5" s="1"/>
  <c r="E33" i="5"/>
  <c r="D29" i="5"/>
  <c r="F49" i="5"/>
  <c r="E49" i="5"/>
  <c r="D49" i="5"/>
  <c r="C49" i="5"/>
  <c r="C20" i="5"/>
  <c r="C19" i="5"/>
  <c r="E72" i="9"/>
  <c r="E74" i="9" s="1"/>
  <c r="E24" i="10" s="1"/>
  <c r="D83" i="9"/>
  <c r="F82" i="9"/>
  <c r="E82" i="9"/>
  <c r="D82" i="9"/>
  <c r="C82" i="9"/>
  <c r="E63" i="9"/>
  <c r="E64" i="9" s="1"/>
  <c r="E14" i="10" s="1"/>
  <c r="E69" i="9"/>
  <c r="E19" i="10" s="1"/>
  <c r="D19" i="10"/>
  <c r="D76" i="9"/>
  <c r="D26" i="10" s="1"/>
  <c r="D67" i="9"/>
  <c r="D17" i="10" s="1"/>
  <c r="E66" i="9"/>
  <c r="E65" i="9"/>
  <c r="D80" i="9"/>
  <c r="D30" i="10" s="1"/>
  <c r="E80" i="9"/>
  <c r="E30" i="10" s="1"/>
  <c r="F80" i="9"/>
  <c r="E77" i="9"/>
  <c r="D74" i="9"/>
  <c r="D24" i="10" s="1"/>
  <c r="C70" i="9"/>
  <c r="C20" i="10" s="1"/>
  <c r="C16" i="10"/>
  <c r="D16" i="10"/>
  <c r="E16" i="10"/>
  <c r="C17" i="10"/>
  <c r="E17" i="10"/>
  <c r="C18" i="10"/>
  <c r="D18" i="10"/>
  <c r="E18" i="10"/>
  <c r="F18" i="10"/>
  <c r="C19" i="10"/>
  <c r="C21" i="10"/>
  <c r="D21" i="10"/>
  <c r="E21" i="10"/>
  <c r="F21" i="10"/>
  <c r="C22" i="10"/>
  <c r="D22" i="10"/>
  <c r="C23" i="10"/>
  <c r="D23" i="10"/>
  <c r="E23" i="10"/>
  <c r="F23" i="10"/>
  <c r="C24" i="10"/>
  <c r="C25" i="10"/>
  <c r="D25" i="10"/>
  <c r="E25" i="10"/>
  <c r="F25" i="10"/>
  <c r="C26" i="10"/>
  <c r="E26" i="10"/>
  <c r="C27" i="10"/>
  <c r="E27" i="10"/>
  <c r="C28" i="10"/>
  <c r="D28" i="10"/>
  <c r="E28" i="10"/>
  <c r="F28" i="10"/>
  <c r="C29" i="10"/>
  <c r="D29" i="10"/>
  <c r="E29" i="10"/>
  <c r="F29" i="10"/>
  <c r="C30" i="10"/>
  <c r="F30" i="10"/>
  <c r="D15" i="10"/>
  <c r="C15" i="10"/>
  <c r="C10" i="10"/>
  <c r="D10" i="10"/>
  <c r="E10" i="10"/>
  <c r="C11" i="10"/>
  <c r="E11" i="10"/>
  <c r="C12" i="10"/>
  <c r="D12" i="10"/>
  <c r="E12" i="10"/>
  <c r="C13" i="10"/>
  <c r="D13" i="10"/>
  <c r="E13" i="10"/>
  <c r="D9" i="10"/>
  <c r="E9" i="10"/>
  <c r="E46" i="9"/>
  <c r="D46" i="9"/>
  <c r="E38" i="9"/>
  <c r="I85" i="2"/>
  <c r="H85" i="2"/>
  <c r="G85" i="2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05" i="8"/>
  <c r="F11" i="10" s="1"/>
  <c r="F106" i="8"/>
  <c r="F107" i="8"/>
  <c r="E108" i="8"/>
  <c r="E125" i="8" s="1"/>
  <c r="C80" i="9"/>
  <c r="C77" i="9"/>
  <c r="C74" i="9"/>
  <c r="C64" i="9"/>
  <c r="D162" i="7"/>
  <c r="E162" i="7"/>
  <c r="F162" i="7"/>
  <c r="C162" i="7"/>
  <c r="D161" i="7"/>
  <c r="E161" i="7"/>
  <c r="F161" i="7"/>
  <c r="C161" i="7"/>
  <c r="D158" i="7"/>
  <c r="E158" i="7"/>
  <c r="F158" i="7"/>
  <c r="C158" i="7"/>
  <c r="D155" i="7"/>
  <c r="E155" i="7"/>
  <c r="F155" i="7"/>
  <c r="C155" i="7"/>
  <c r="F151" i="7"/>
  <c r="D151" i="7"/>
  <c r="E151" i="7"/>
  <c r="C151" i="7"/>
  <c r="D145" i="7"/>
  <c r="E145" i="7"/>
  <c r="F145" i="7"/>
  <c r="C145" i="7"/>
  <c r="D48" i="5"/>
  <c r="D50" i="5" s="1"/>
  <c r="C48" i="5"/>
  <c r="D47" i="5"/>
  <c r="E47" i="5"/>
  <c r="F47" i="5"/>
  <c r="C47" i="5"/>
  <c r="D44" i="5"/>
  <c r="E44" i="5"/>
  <c r="F44" i="5"/>
  <c r="C44" i="5"/>
  <c r="D41" i="5"/>
  <c r="E41" i="5"/>
  <c r="F41" i="5"/>
  <c r="C41" i="5"/>
  <c r="D37" i="5"/>
  <c r="C37" i="5"/>
  <c r="D31" i="5"/>
  <c r="E31" i="5"/>
  <c r="F31" i="5"/>
  <c r="C31" i="5"/>
  <c r="F43" i="5"/>
  <c r="F45" i="5"/>
  <c r="F46" i="5"/>
  <c r="F39" i="5"/>
  <c r="F40" i="5"/>
  <c r="F33" i="5"/>
  <c r="F34" i="5"/>
  <c r="F35" i="5"/>
  <c r="F36" i="5"/>
  <c r="F28" i="5"/>
  <c r="F29" i="5"/>
  <c r="F27" i="5"/>
  <c r="D124" i="8"/>
  <c r="E124" i="8"/>
  <c r="C124" i="8"/>
  <c r="D121" i="8"/>
  <c r="E121" i="8"/>
  <c r="C121" i="8"/>
  <c r="D118" i="8"/>
  <c r="E118" i="8"/>
  <c r="C118" i="8"/>
  <c r="D114" i="8"/>
  <c r="E114" i="8"/>
  <c r="C114" i="8"/>
  <c r="F42" i="5"/>
  <c r="F30" i="5"/>
  <c r="F38" i="5"/>
  <c r="F26" i="5"/>
  <c r="F141" i="7"/>
  <c r="F142" i="7"/>
  <c r="F143" i="7"/>
  <c r="F144" i="7"/>
  <c r="F146" i="7"/>
  <c r="F147" i="7"/>
  <c r="F148" i="7"/>
  <c r="F149" i="7"/>
  <c r="F150" i="7"/>
  <c r="F152" i="7"/>
  <c r="F153" i="7"/>
  <c r="F154" i="7"/>
  <c r="F156" i="7"/>
  <c r="F157" i="7"/>
  <c r="F159" i="7"/>
  <c r="F160" i="7"/>
  <c r="F140" i="7"/>
  <c r="F12" i="10" l="1"/>
  <c r="D108" i="8"/>
  <c r="D14" i="10" s="1"/>
  <c r="D125" i="8"/>
  <c r="D127" i="8" s="1"/>
  <c r="F103" i="8"/>
  <c r="F9" i="10" s="1"/>
  <c r="C108" i="8"/>
  <c r="C9" i="10"/>
  <c r="E15" i="10"/>
  <c r="F32" i="5"/>
  <c r="F37" i="5" s="1"/>
  <c r="F48" i="5"/>
  <c r="F50" i="5" s="1"/>
  <c r="E22" i="10"/>
  <c r="E70" i="9"/>
  <c r="E20" i="10" s="1"/>
  <c r="D77" i="9"/>
  <c r="D27" i="10" s="1"/>
  <c r="D70" i="9"/>
  <c r="D20" i="10" s="1"/>
  <c r="C81" i="9"/>
  <c r="E81" i="9"/>
  <c r="F71" i="9"/>
  <c r="F72" i="9"/>
  <c r="F73" i="9"/>
  <c r="F75" i="9"/>
  <c r="F76" i="9"/>
  <c r="F78" i="9"/>
  <c r="F79" i="9"/>
  <c r="F60" i="9"/>
  <c r="F62" i="9"/>
  <c r="F63" i="9"/>
  <c r="F13" i="10" s="1"/>
  <c r="F65" i="9"/>
  <c r="F66" i="9"/>
  <c r="F16" i="10" s="1"/>
  <c r="F67" i="9"/>
  <c r="F17" i="10" s="1"/>
  <c r="F68" i="9"/>
  <c r="F69" i="9"/>
  <c r="F19" i="10" s="1"/>
  <c r="F59" i="9"/>
  <c r="E15" i="5"/>
  <c r="D15" i="5"/>
  <c r="C135" i="7"/>
  <c r="C2" i="10"/>
  <c r="C99" i="8"/>
  <c r="C21" i="5"/>
  <c r="C81" i="6"/>
  <c r="C83" i="6"/>
  <c r="F14" i="6"/>
  <c r="D71" i="6" s="1"/>
  <c r="D74" i="6" s="1"/>
  <c r="D88" i="6"/>
  <c r="D99" i="6"/>
  <c r="E99" i="6"/>
  <c r="E96" i="6"/>
  <c r="E93" i="6"/>
  <c r="D93" i="6"/>
  <c r="D96" i="6"/>
  <c r="D95" i="6"/>
  <c r="D73" i="6"/>
  <c r="D92" i="6"/>
  <c r="D90" i="6"/>
  <c r="E89" i="6"/>
  <c r="D89" i="6"/>
  <c r="D86" i="6"/>
  <c r="F86" i="6" s="1"/>
  <c r="E83" i="6"/>
  <c r="E81" i="6"/>
  <c r="E78" i="6"/>
  <c r="D83" i="6"/>
  <c r="D82" i="6"/>
  <c r="D81" i="6"/>
  <c r="D80" i="6"/>
  <c r="D78" i="6"/>
  <c r="C95" i="6"/>
  <c r="C92" i="6"/>
  <c r="C91" i="6"/>
  <c r="F91" i="6" s="1"/>
  <c r="C90" i="6"/>
  <c r="C99" i="6"/>
  <c r="C89" i="6"/>
  <c r="C88" i="6"/>
  <c r="F88" i="6" s="1"/>
  <c r="C86" i="6"/>
  <c r="C80" i="6"/>
  <c r="C79" i="6"/>
  <c r="F79" i="6" s="1"/>
  <c r="C78" i="6"/>
  <c r="F82" i="6"/>
  <c r="F84" i="6"/>
  <c r="F85" i="6"/>
  <c r="F87" i="6"/>
  <c r="F94" i="6"/>
  <c r="F97" i="6"/>
  <c r="F98" i="6"/>
  <c r="D72" i="6"/>
  <c r="C125" i="8" l="1"/>
  <c r="F108" i="8"/>
  <c r="C14" i="10"/>
  <c r="F74" i="9"/>
  <c r="F24" i="10" s="1"/>
  <c r="F22" i="10"/>
  <c r="E31" i="10"/>
  <c r="E83" i="9"/>
  <c r="F77" i="9"/>
  <c r="F27" i="10" s="1"/>
  <c r="F26" i="10"/>
  <c r="F70" i="9"/>
  <c r="F20" i="10" s="1"/>
  <c r="F15" i="10"/>
  <c r="F99" i="6"/>
  <c r="F95" i="6"/>
  <c r="F92" i="6"/>
  <c r="F90" i="6"/>
  <c r="E100" i="6"/>
  <c r="E101" i="6" s="1"/>
  <c r="F89" i="6"/>
  <c r="D100" i="6"/>
  <c r="D101" i="6" s="1"/>
  <c r="F80" i="6"/>
  <c r="F78" i="6"/>
  <c r="F81" i="6"/>
  <c r="C96" i="6"/>
  <c r="F96" i="6" s="1"/>
  <c r="C93" i="6"/>
  <c r="F93" i="6" s="1"/>
  <c r="F83" i="6"/>
  <c r="C92" i="8"/>
  <c r="B92" i="8"/>
  <c r="C91" i="8"/>
  <c r="E90" i="8"/>
  <c r="D90" i="8"/>
  <c r="C90" i="8"/>
  <c r="E13" i="5"/>
  <c r="D13" i="5"/>
  <c r="F12" i="5"/>
  <c r="F11" i="5"/>
  <c r="E10" i="5"/>
  <c r="D10" i="5"/>
  <c r="F9" i="5"/>
  <c r="F8" i="5"/>
  <c r="F7" i="5"/>
  <c r="F6" i="5"/>
  <c r="F5" i="5"/>
  <c r="F4" i="5"/>
  <c r="E86" i="8"/>
  <c r="D86" i="8"/>
  <c r="F85" i="8"/>
  <c r="F84" i="8"/>
  <c r="F83" i="8"/>
  <c r="E81" i="8"/>
  <c r="D81" i="8"/>
  <c r="F80" i="8"/>
  <c r="F79" i="8"/>
  <c r="E78" i="8"/>
  <c r="F78" i="8" s="1"/>
  <c r="D78" i="8"/>
  <c r="F77" i="8"/>
  <c r="F76" i="8"/>
  <c r="F75" i="8"/>
  <c r="E74" i="8"/>
  <c r="D74" i="8"/>
  <c r="F73" i="8"/>
  <c r="F72" i="8"/>
  <c r="E71" i="8"/>
  <c r="D71" i="8"/>
  <c r="F70" i="8"/>
  <c r="F69" i="8"/>
  <c r="E68" i="8"/>
  <c r="D68" i="8"/>
  <c r="F67" i="8"/>
  <c r="F66" i="8"/>
  <c r="F65" i="8"/>
  <c r="F64" i="8"/>
  <c r="F63" i="8"/>
  <c r="E62" i="8"/>
  <c r="D62" i="8"/>
  <c r="F61" i="8"/>
  <c r="F60" i="8"/>
  <c r="F59" i="8"/>
  <c r="F58" i="8"/>
  <c r="F57" i="8"/>
  <c r="F56" i="8"/>
  <c r="E55" i="8"/>
  <c r="D55" i="8"/>
  <c r="F54" i="8"/>
  <c r="F53" i="8"/>
  <c r="F52" i="8"/>
  <c r="E51" i="8"/>
  <c r="D51" i="8"/>
  <c r="F50" i="8"/>
  <c r="F49" i="8"/>
  <c r="F48" i="8"/>
  <c r="F47" i="8"/>
  <c r="F46" i="8"/>
  <c r="F45" i="8"/>
  <c r="E44" i="8"/>
  <c r="D44" i="8"/>
  <c r="F44" i="8" s="1"/>
  <c r="F43" i="8"/>
  <c r="F42" i="8"/>
  <c r="F41" i="8"/>
  <c r="F40" i="8"/>
  <c r="F39" i="8"/>
  <c r="F38" i="8"/>
  <c r="E37" i="8"/>
  <c r="D37" i="8"/>
  <c r="F37" i="8" s="1"/>
  <c r="F36" i="8"/>
  <c r="F34" i="8"/>
  <c r="F33" i="8"/>
  <c r="F32" i="8"/>
  <c r="E31" i="8"/>
  <c r="D31" i="8"/>
  <c r="F30" i="8"/>
  <c r="F29" i="8"/>
  <c r="F28" i="8"/>
  <c r="E27" i="8"/>
  <c r="D27" i="8"/>
  <c r="F26" i="8"/>
  <c r="F25" i="8"/>
  <c r="F24" i="8"/>
  <c r="F23" i="8"/>
  <c r="F22" i="8"/>
  <c r="F21" i="8"/>
  <c r="E20" i="8"/>
  <c r="D20" i="8"/>
  <c r="F19" i="8"/>
  <c r="F18" i="8"/>
  <c r="F17" i="8"/>
  <c r="E15" i="8"/>
  <c r="D15" i="8"/>
  <c r="F15" i="8" s="1"/>
  <c r="F14" i="8"/>
  <c r="F13" i="8"/>
  <c r="F12" i="8"/>
  <c r="E11" i="8"/>
  <c r="D11" i="8"/>
  <c r="F10" i="8"/>
  <c r="F9" i="8"/>
  <c r="F8" i="8"/>
  <c r="E7" i="8"/>
  <c r="D7" i="8"/>
  <c r="F6" i="8"/>
  <c r="F45" i="9"/>
  <c r="F44" i="9"/>
  <c r="F43" i="9"/>
  <c r="F42" i="9"/>
  <c r="F41" i="9"/>
  <c r="F46" i="9" s="1"/>
  <c r="D38" i="9"/>
  <c r="F37" i="9"/>
  <c r="F36" i="9"/>
  <c r="F35" i="9"/>
  <c r="F34" i="9"/>
  <c r="F33" i="9"/>
  <c r="F32" i="9"/>
  <c r="F31" i="9"/>
  <c r="F30" i="9"/>
  <c r="F29" i="9"/>
  <c r="F28" i="9"/>
  <c r="F27" i="9"/>
  <c r="E22" i="9"/>
  <c r="D22" i="9"/>
  <c r="F21" i="9"/>
  <c r="F20" i="9"/>
  <c r="F19" i="9"/>
  <c r="F18" i="9"/>
  <c r="F17" i="9"/>
  <c r="F16" i="9"/>
  <c r="F15" i="9"/>
  <c r="F14" i="9"/>
  <c r="F13" i="9"/>
  <c r="E12" i="9"/>
  <c r="D12" i="9"/>
  <c r="F11" i="9"/>
  <c r="F10" i="9"/>
  <c r="F9" i="9"/>
  <c r="F8" i="9"/>
  <c r="F7" i="9"/>
  <c r="F6" i="9"/>
  <c r="F5" i="9"/>
  <c r="F4" i="9"/>
  <c r="F3" i="9"/>
  <c r="D61" i="9" s="1"/>
  <c r="D127" i="7"/>
  <c r="F127" i="7" s="1"/>
  <c r="F126" i="7"/>
  <c r="F125" i="7"/>
  <c r="F124" i="7"/>
  <c r="F123" i="7"/>
  <c r="F122" i="7"/>
  <c r="F121" i="7"/>
  <c r="F120" i="7"/>
  <c r="D119" i="7"/>
  <c r="D128" i="7" s="1"/>
  <c r="F128" i="7" s="1"/>
  <c r="F118" i="7"/>
  <c r="F117" i="7"/>
  <c r="F116" i="7"/>
  <c r="F115" i="7"/>
  <c r="F110" i="7"/>
  <c r="E108" i="7"/>
  <c r="D108" i="7"/>
  <c r="F108" i="7" s="1"/>
  <c r="F107" i="7"/>
  <c r="F106" i="7"/>
  <c r="F105" i="7"/>
  <c r="D104" i="7"/>
  <c r="F104" i="7" s="1"/>
  <c r="F103" i="7"/>
  <c r="F102" i="7"/>
  <c r="F101" i="7"/>
  <c r="F100" i="7"/>
  <c r="F99" i="7"/>
  <c r="F98" i="7"/>
  <c r="F97" i="7"/>
  <c r="E96" i="7"/>
  <c r="D96" i="7"/>
  <c r="F95" i="7"/>
  <c r="F94" i="7"/>
  <c r="F93" i="7"/>
  <c r="F92" i="7"/>
  <c r="F91" i="7"/>
  <c r="F90" i="7"/>
  <c r="F89" i="7"/>
  <c r="F88" i="7"/>
  <c r="D87" i="7"/>
  <c r="F87" i="7" s="1"/>
  <c r="F86" i="7"/>
  <c r="F85" i="7"/>
  <c r="F84" i="7"/>
  <c r="F83" i="7"/>
  <c r="D82" i="7"/>
  <c r="F81" i="7"/>
  <c r="F80" i="7"/>
  <c r="F79" i="7"/>
  <c r="F78" i="7"/>
  <c r="F77" i="7"/>
  <c r="F76" i="7"/>
  <c r="F75" i="7"/>
  <c r="F74" i="7"/>
  <c r="F73" i="7"/>
  <c r="F72" i="7"/>
  <c r="E71" i="7"/>
  <c r="D71" i="7"/>
  <c r="F70" i="7"/>
  <c r="F69" i="7"/>
  <c r="F68" i="7"/>
  <c r="F67" i="7"/>
  <c r="F66" i="7"/>
  <c r="E65" i="7"/>
  <c r="D65" i="7"/>
  <c r="F64" i="7"/>
  <c r="F63" i="7"/>
  <c r="F62" i="7"/>
  <c r="F61" i="7"/>
  <c r="F60" i="7"/>
  <c r="F59" i="7"/>
  <c r="E58" i="7"/>
  <c r="D58" i="7"/>
  <c r="F57" i="7"/>
  <c r="F56" i="7"/>
  <c r="F55" i="7"/>
  <c r="F54" i="7"/>
  <c r="D53" i="7"/>
  <c r="F53" i="7" s="1"/>
  <c r="F52" i="7"/>
  <c r="F51" i="7"/>
  <c r="F50" i="7"/>
  <c r="F49" i="7"/>
  <c r="F48" i="7"/>
  <c r="F47" i="7"/>
  <c r="F46" i="7"/>
  <c r="D45" i="7"/>
  <c r="F45" i="7" s="1"/>
  <c r="F44" i="7"/>
  <c r="F43" i="7"/>
  <c r="F42" i="7"/>
  <c r="F41" i="7"/>
  <c r="D40" i="7"/>
  <c r="F40" i="7" s="1"/>
  <c r="F39" i="7"/>
  <c r="F38" i="7"/>
  <c r="F37" i="7"/>
  <c r="F36" i="7"/>
  <c r="F35" i="7"/>
  <c r="F34" i="7"/>
  <c r="D33" i="7"/>
  <c r="F33" i="7" s="1"/>
  <c r="F32" i="7"/>
  <c r="F31" i="7"/>
  <c r="F30" i="7"/>
  <c r="E29" i="7"/>
  <c r="D29" i="7"/>
  <c r="F28" i="7"/>
  <c r="F27" i="7"/>
  <c r="F26" i="7"/>
  <c r="F25" i="7"/>
  <c r="F24" i="7"/>
  <c r="F23" i="7"/>
  <c r="F22" i="7"/>
  <c r="F21" i="7"/>
  <c r="F20" i="7"/>
  <c r="F19" i="7"/>
  <c r="E18" i="7"/>
  <c r="D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67" i="6"/>
  <c r="D64" i="6"/>
  <c r="F64" i="6" s="1"/>
  <c r="F63" i="6"/>
  <c r="F62" i="6"/>
  <c r="F61" i="6"/>
  <c r="F60" i="6"/>
  <c r="D59" i="6"/>
  <c r="F59" i="6" s="1"/>
  <c r="F58" i="6"/>
  <c r="F57" i="6"/>
  <c r="F56" i="6"/>
  <c r="F55" i="6"/>
  <c r="D54" i="6"/>
  <c r="F54" i="6" s="1"/>
  <c r="F53" i="6"/>
  <c r="F52" i="6"/>
  <c r="F51" i="6"/>
  <c r="F50" i="6"/>
  <c r="D49" i="6"/>
  <c r="F49" i="6" s="1"/>
  <c r="F48" i="6"/>
  <c r="F47" i="6"/>
  <c r="F46" i="6"/>
  <c r="F45" i="6"/>
  <c r="F44" i="6"/>
  <c r="F43" i="6"/>
  <c r="F42" i="6"/>
  <c r="F41" i="6"/>
  <c r="D40" i="6"/>
  <c r="F40" i="6" s="1"/>
  <c r="F39" i="6"/>
  <c r="F38" i="6"/>
  <c r="F37" i="6"/>
  <c r="F36" i="6"/>
  <c r="F35" i="6"/>
  <c r="F34" i="6"/>
  <c r="D33" i="6"/>
  <c r="F33" i="6" s="1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D14" i="6"/>
  <c r="F13" i="6"/>
  <c r="F12" i="6"/>
  <c r="F11" i="6"/>
  <c r="F10" i="6"/>
  <c r="F9" i="6"/>
  <c r="F8" i="6"/>
  <c r="F7" i="6"/>
  <c r="F6" i="6"/>
  <c r="F5" i="6"/>
  <c r="F4" i="6"/>
  <c r="F3" i="6"/>
  <c r="F244" i="4"/>
  <c r="F242" i="4"/>
  <c r="F241" i="4"/>
  <c r="F240" i="4"/>
  <c r="F239" i="4"/>
  <c r="F238" i="4"/>
  <c r="F237" i="4"/>
  <c r="F234" i="4"/>
  <c r="D234" i="4"/>
  <c r="F233" i="4"/>
  <c r="F232" i="4"/>
  <c r="F231" i="4"/>
  <c r="F230" i="4"/>
  <c r="F229" i="4"/>
  <c r="F228" i="4"/>
  <c r="F227" i="4"/>
  <c r="F226" i="4"/>
  <c r="F225" i="4"/>
  <c r="F224" i="4"/>
  <c r="F223" i="4"/>
  <c r="D219" i="4"/>
  <c r="E218" i="4"/>
  <c r="D218" i="4"/>
  <c r="F218" i="4" s="1"/>
  <c r="F217" i="4"/>
  <c r="F216" i="4"/>
  <c r="F215" i="4"/>
  <c r="F214" i="4"/>
  <c r="F213" i="4"/>
  <c r="F212" i="4"/>
  <c r="F211" i="4"/>
  <c r="F210" i="4"/>
  <c r="F209" i="4"/>
  <c r="E208" i="4"/>
  <c r="E219" i="4" s="1"/>
  <c r="D208" i="4"/>
  <c r="F207" i="4"/>
  <c r="F206" i="4"/>
  <c r="F205" i="4"/>
  <c r="F204" i="4"/>
  <c r="F203" i="4"/>
  <c r="F202" i="4"/>
  <c r="F201" i="4"/>
  <c r="F200" i="4"/>
  <c r="F199" i="4"/>
  <c r="D193" i="4"/>
  <c r="F192" i="4"/>
  <c r="F191" i="4"/>
  <c r="F190" i="4"/>
  <c r="F189" i="4"/>
  <c r="F188" i="4"/>
  <c r="F187" i="4"/>
  <c r="F186" i="4"/>
  <c r="D185" i="4"/>
  <c r="F185" i="4" s="1"/>
  <c r="F184" i="4"/>
  <c r="F183" i="4"/>
  <c r="F182" i="4"/>
  <c r="F181" i="4"/>
  <c r="F177" i="4"/>
  <c r="E175" i="4"/>
  <c r="D175" i="4"/>
  <c r="F174" i="4"/>
  <c r="F173" i="4"/>
  <c r="F172" i="4"/>
  <c r="D171" i="4"/>
  <c r="F171" i="4" s="1"/>
  <c r="F170" i="4"/>
  <c r="F169" i="4"/>
  <c r="F168" i="4"/>
  <c r="F167" i="4"/>
  <c r="F166" i="4"/>
  <c r="F165" i="4"/>
  <c r="F164" i="4"/>
  <c r="E163" i="4"/>
  <c r="D163" i="4"/>
  <c r="F162" i="4"/>
  <c r="F161" i="4"/>
  <c r="F160" i="4"/>
  <c r="F159" i="4"/>
  <c r="F158" i="4"/>
  <c r="F157" i="4"/>
  <c r="F156" i="4"/>
  <c r="F155" i="4"/>
  <c r="D154" i="4"/>
  <c r="F154" i="4" s="1"/>
  <c r="F153" i="4"/>
  <c r="F152" i="4"/>
  <c r="F151" i="4"/>
  <c r="F150" i="4"/>
  <c r="D149" i="4"/>
  <c r="F148" i="4"/>
  <c r="F147" i="4"/>
  <c r="F146" i="4"/>
  <c r="F145" i="4"/>
  <c r="F144" i="4"/>
  <c r="F143" i="4"/>
  <c r="F142" i="4"/>
  <c r="F141" i="4"/>
  <c r="F140" i="4"/>
  <c r="F139" i="4"/>
  <c r="E138" i="4"/>
  <c r="D138" i="4"/>
  <c r="F137" i="4"/>
  <c r="F136" i="4"/>
  <c r="F135" i="4"/>
  <c r="F134" i="4"/>
  <c r="F133" i="4"/>
  <c r="E132" i="4"/>
  <c r="D132" i="4"/>
  <c r="F131" i="4"/>
  <c r="F130" i="4"/>
  <c r="F129" i="4"/>
  <c r="F128" i="4"/>
  <c r="F127" i="4"/>
  <c r="F126" i="4"/>
  <c r="E125" i="4"/>
  <c r="D125" i="4"/>
  <c r="F124" i="4"/>
  <c r="F123" i="4"/>
  <c r="F122" i="4"/>
  <c r="F121" i="4"/>
  <c r="F120" i="4"/>
  <c r="D120" i="4"/>
  <c r="F119" i="4"/>
  <c r="F118" i="4"/>
  <c r="F117" i="4"/>
  <c r="F116" i="4"/>
  <c r="F115" i="4"/>
  <c r="F114" i="4"/>
  <c r="F113" i="4"/>
  <c r="D112" i="4"/>
  <c r="F112" i="4" s="1"/>
  <c r="F111" i="4"/>
  <c r="F110" i="4"/>
  <c r="F109" i="4"/>
  <c r="F108" i="4"/>
  <c r="D107" i="4"/>
  <c r="F107" i="4" s="1"/>
  <c r="F106" i="4"/>
  <c r="F105" i="4"/>
  <c r="F104" i="4"/>
  <c r="F103" i="4"/>
  <c r="F102" i="4"/>
  <c r="F101" i="4"/>
  <c r="D100" i="4"/>
  <c r="F100" i="4" s="1"/>
  <c r="F99" i="4"/>
  <c r="F98" i="4"/>
  <c r="F97" i="4"/>
  <c r="E96" i="4"/>
  <c r="D96" i="4"/>
  <c r="F95" i="4"/>
  <c r="F94" i="4"/>
  <c r="F93" i="4"/>
  <c r="F92" i="4"/>
  <c r="F91" i="4"/>
  <c r="F90" i="4"/>
  <c r="F89" i="4"/>
  <c r="F88" i="4"/>
  <c r="F87" i="4"/>
  <c r="F86" i="4"/>
  <c r="E85" i="4"/>
  <c r="D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67" i="4"/>
  <c r="D64" i="4"/>
  <c r="F64" i="4" s="1"/>
  <c r="F63" i="4"/>
  <c r="F62" i="4"/>
  <c r="F61" i="4"/>
  <c r="F60" i="4"/>
  <c r="D59" i="4"/>
  <c r="F59" i="4" s="1"/>
  <c r="F58" i="4"/>
  <c r="F57" i="4"/>
  <c r="F56" i="4"/>
  <c r="F55" i="4"/>
  <c r="D54" i="4"/>
  <c r="F54" i="4" s="1"/>
  <c r="F53" i="4"/>
  <c r="F52" i="4"/>
  <c r="F51" i="4"/>
  <c r="F50" i="4"/>
  <c r="D49" i="4"/>
  <c r="F49" i="4" s="1"/>
  <c r="F48" i="4"/>
  <c r="F47" i="4"/>
  <c r="F46" i="4"/>
  <c r="F45" i="4"/>
  <c r="F44" i="4"/>
  <c r="F43" i="4"/>
  <c r="F42" i="4"/>
  <c r="F41" i="4"/>
  <c r="D40" i="4"/>
  <c r="F40" i="4" s="1"/>
  <c r="F39" i="4"/>
  <c r="F38" i="4"/>
  <c r="F37" i="4"/>
  <c r="F36" i="4"/>
  <c r="F35" i="4"/>
  <c r="F34" i="4"/>
  <c r="D33" i="4"/>
  <c r="F33" i="4" s="1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D14" i="4"/>
  <c r="F14" i="4" s="1"/>
  <c r="F13" i="4"/>
  <c r="F12" i="4"/>
  <c r="F11" i="4"/>
  <c r="F10" i="4"/>
  <c r="F9" i="4"/>
  <c r="F8" i="4"/>
  <c r="F7" i="4"/>
  <c r="F6" i="4"/>
  <c r="F5" i="4"/>
  <c r="F4" i="4"/>
  <c r="F3" i="4"/>
  <c r="D242" i="1"/>
  <c r="D236" i="1"/>
  <c r="D229" i="1"/>
  <c r="D205" i="1"/>
  <c r="D201" i="1"/>
  <c r="D190" i="1"/>
  <c r="E278" i="1"/>
  <c r="F240" i="1"/>
  <c r="E266" i="1"/>
  <c r="E236" i="1"/>
  <c r="E201" i="1"/>
  <c r="E92" i="2"/>
  <c r="H8" i="2"/>
  <c r="D9" i="2"/>
  <c r="D74" i="2"/>
  <c r="F37" i="1"/>
  <c r="F98" i="1"/>
  <c r="F100" i="1"/>
  <c r="F125" i="8" l="1"/>
  <c r="F127" i="8" s="1"/>
  <c r="C127" i="8"/>
  <c r="C31" i="10"/>
  <c r="C53" i="9"/>
  <c r="C4" i="10" s="1"/>
  <c r="D64" i="9"/>
  <c r="F61" i="9"/>
  <c r="F38" i="9"/>
  <c r="C52" i="9"/>
  <c r="C54" i="9"/>
  <c r="C5" i="10" s="1"/>
  <c r="C3" i="10"/>
  <c r="F12" i="9"/>
  <c r="D23" i="9"/>
  <c r="D47" i="9" s="1"/>
  <c r="E23" i="9"/>
  <c r="E47" i="9" s="1"/>
  <c r="C100" i="6"/>
  <c r="C101" i="6" s="1"/>
  <c r="F101" i="6" s="1"/>
  <c r="F22" i="9"/>
  <c r="F71" i="7"/>
  <c r="F29" i="7"/>
  <c r="F82" i="7"/>
  <c r="F58" i="7"/>
  <c r="F65" i="7"/>
  <c r="F96" i="7"/>
  <c r="D109" i="7"/>
  <c r="F18" i="7"/>
  <c r="D65" i="6"/>
  <c r="F65" i="6" s="1"/>
  <c r="F10" i="5"/>
  <c r="E14" i="5"/>
  <c r="D14" i="5"/>
  <c r="F14" i="5" s="1"/>
  <c r="F11" i="8"/>
  <c r="F27" i="8"/>
  <c r="F55" i="8"/>
  <c r="F62" i="8"/>
  <c r="F31" i="8"/>
  <c r="F68" i="8"/>
  <c r="F51" i="8"/>
  <c r="E82" i="8"/>
  <c r="D82" i="8"/>
  <c r="F71" i="8"/>
  <c r="D16" i="8"/>
  <c r="E16" i="8"/>
  <c r="F20" i="8"/>
  <c r="F74" i="8"/>
  <c r="F13" i="5"/>
  <c r="F7" i="8"/>
  <c r="F81" i="8"/>
  <c r="F86" i="8"/>
  <c r="F119" i="7"/>
  <c r="F138" i="4"/>
  <c r="F163" i="4"/>
  <c r="F176" i="4" s="1"/>
  <c r="F219" i="4"/>
  <c r="G219" i="4" s="1"/>
  <c r="F175" i="4"/>
  <c r="D194" i="4"/>
  <c r="F194" i="4" s="1"/>
  <c r="F85" i="4"/>
  <c r="F96" i="4"/>
  <c r="F125" i="4"/>
  <c r="F132" i="4"/>
  <c r="F208" i="4"/>
  <c r="F149" i="4"/>
  <c r="D243" i="4"/>
  <c r="F243" i="4" s="1"/>
  <c r="D176" i="4"/>
  <c r="F193" i="4"/>
  <c r="D65" i="4"/>
  <c r="E51" i="2"/>
  <c r="D68" i="2"/>
  <c r="D51" i="2"/>
  <c r="D14" i="2"/>
  <c r="E242" i="1"/>
  <c r="E279" i="1" s="1"/>
  <c r="E28" i="1"/>
  <c r="E45" i="1"/>
  <c r="D45" i="1"/>
  <c r="F44" i="1"/>
  <c r="E99" i="1"/>
  <c r="F94" i="1"/>
  <c r="F95" i="1"/>
  <c r="F96" i="1"/>
  <c r="F97" i="1"/>
  <c r="F93" i="1"/>
  <c r="E318" i="1"/>
  <c r="E308" i="1"/>
  <c r="F47" i="9" l="1"/>
  <c r="F64" i="9"/>
  <c r="F14" i="10" s="1"/>
  <c r="D81" i="9"/>
  <c r="D31" i="10" s="1"/>
  <c r="D79" i="2"/>
  <c r="F23" i="9"/>
  <c r="G23" i="9" s="1"/>
  <c r="F100" i="6"/>
  <c r="F109" i="7"/>
  <c r="D66" i="6"/>
  <c r="F66" i="6" s="1"/>
  <c r="F15" i="5"/>
  <c r="F82" i="8"/>
  <c r="F87" i="8" s="1"/>
  <c r="D87" i="8"/>
  <c r="F16" i="8"/>
  <c r="E87" i="8"/>
  <c r="B174" i="7"/>
  <c r="D66" i="4"/>
  <c r="F66" i="4" s="1"/>
  <c r="F65" i="4"/>
  <c r="E319" i="1"/>
  <c r="D318" i="1"/>
  <c r="F318" i="1" s="1"/>
  <c r="F314" i="1"/>
  <c r="F315" i="1"/>
  <c r="F316" i="1"/>
  <c r="F317" i="1"/>
  <c r="E102" i="1"/>
  <c r="E87" i="1"/>
  <c r="E82" i="1"/>
  <c r="E79" i="1"/>
  <c r="E75" i="1"/>
  <c r="E72" i="1"/>
  <c r="E69" i="1"/>
  <c r="E63" i="1"/>
  <c r="E56" i="1"/>
  <c r="E52" i="1"/>
  <c r="E38" i="1"/>
  <c r="E32" i="1"/>
  <c r="E15" i="1"/>
  <c r="E11" i="1"/>
  <c r="E7" i="1"/>
  <c r="E68" i="2"/>
  <c r="E14" i="2"/>
  <c r="E9" i="2"/>
  <c r="F7" i="2"/>
  <c r="F8" i="2"/>
  <c r="F10" i="2"/>
  <c r="F11" i="2"/>
  <c r="F12" i="2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9" i="2"/>
  <c r="F70" i="2"/>
  <c r="F71" i="2"/>
  <c r="F72" i="2"/>
  <c r="F73" i="2"/>
  <c r="F75" i="2"/>
  <c r="F76" i="2"/>
  <c r="F77" i="2"/>
  <c r="F80" i="2"/>
  <c r="F81" i="2"/>
  <c r="F82" i="2"/>
  <c r="F83" i="2"/>
  <c r="F84" i="2"/>
  <c r="F85" i="2"/>
  <c r="F86" i="2"/>
  <c r="F87" i="2"/>
  <c r="F88" i="2"/>
  <c r="F90" i="2"/>
  <c r="F91" i="2"/>
  <c r="F93" i="2"/>
  <c r="F6" i="2"/>
  <c r="F81" i="9" l="1"/>
  <c r="D174" i="7"/>
  <c r="E16" i="1"/>
  <c r="E103" i="1"/>
  <c r="E79" i="2"/>
  <c r="I79" i="2" s="1"/>
  <c r="E83" i="1"/>
  <c r="F31" i="10" l="1"/>
  <c r="F32" i="10" s="1"/>
  <c r="F83" i="9"/>
  <c r="E88" i="1"/>
  <c r="E104" i="1" s="1"/>
  <c r="F336" i="1" l="1"/>
  <c r="F337" i="1"/>
  <c r="F338" i="1"/>
  <c r="F339" i="1"/>
  <c r="F340" i="1"/>
  <c r="F335" i="1"/>
  <c r="F323" i="1"/>
  <c r="F324" i="1"/>
  <c r="F325" i="1"/>
  <c r="F326" i="1"/>
  <c r="F327" i="1"/>
  <c r="F328" i="1"/>
  <c r="F329" i="1"/>
  <c r="F330" i="1"/>
  <c r="F331" i="1"/>
  <c r="F332" i="1"/>
  <c r="F322" i="1"/>
  <c r="F301" i="1"/>
  <c r="F302" i="1"/>
  <c r="F303" i="1"/>
  <c r="F304" i="1"/>
  <c r="F305" i="1"/>
  <c r="F306" i="1"/>
  <c r="F307" i="1"/>
  <c r="F309" i="1"/>
  <c r="F310" i="1"/>
  <c r="F311" i="1"/>
  <c r="F312" i="1"/>
  <c r="F313" i="1"/>
  <c r="F300" i="1"/>
  <c r="F285" i="1"/>
  <c r="F286" i="1"/>
  <c r="F287" i="1"/>
  <c r="F289" i="1"/>
  <c r="F290" i="1"/>
  <c r="F291" i="1"/>
  <c r="F292" i="1"/>
  <c r="F293" i="1"/>
  <c r="F294" i="1"/>
  <c r="F295" i="1"/>
  <c r="F284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1" i="1"/>
  <c r="F192" i="1"/>
  <c r="F193" i="1"/>
  <c r="F194" i="1"/>
  <c r="F195" i="1"/>
  <c r="F196" i="1"/>
  <c r="F197" i="1"/>
  <c r="F198" i="1"/>
  <c r="F199" i="1"/>
  <c r="F200" i="1"/>
  <c r="F202" i="1"/>
  <c r="F203" i="1"/>
  <c r="F204" i="1"/>
  <c r="F206" i="1"/>
  <c r="F207" i="1"/>
  <c r="F208" i="1"/>
  <c r="F209" i="1"/>
  <c r="F210" i="1"/>
  <c r="F211" i="1"/>
  <c r="F213" i="1"/>
  <c r="F214" i="1"/>
  <c r="F215" i="1"/>
  <c r="F216" i="1"/>
  <c r="F218" i="1"/>
  <c r="F219" i="1"/>
  <c r="F220" i="1"/>
  <c r="F221" i="1"/>
  <c r="F222" i="1"/>
  <c r="F223" i="1"/>
  <c r="F224" i="1"/>
  <c r="F226" i="1"/>
  <c r="F227" i="1"/>
  <c r="F228" i="1"/>
  <c r="F230" i="1"/>
  <c r="F231" i="1"/>
  <c r="F232" i="1"/>
  <c r="F233" i="1"/>
  <c r="F234" i="1"/>
  <c r="F235" i="1"/>
  <c r="F237" i="1"/>
  <c r="F238" i="1"/>
  <c r="F239" i="1"/>
  <c r="F241" i="1"/>
  <c r="F243" i="1"/>
  <c r="F244" i="1"/>
  <c r="F245" i="1"/>
  <c r="F246" i="1"/>
  <c r="F247" i="1"/>
  <c r="F248" i="1"/>
  <c r="F249" i="1"/>
  <c r="F250" i="1"/>
  <c r="F251" i="1"/>
  <c r="F253" i="1"/>
  <c r="F254" i="1"/>
  <c r="F255" i="1"/>
  <c r="F256" i="1"/>
  <c r="F258" i="1"/>
  <c r="F259" i="1"/>
  <c r="F260" i="1"/>
  <c r="F262" i="1"/>
  <c r="F263" i="1"/>
  <c r="F264" i="1"/>
  <c r="F265" i="1"/>
  <c r="F267" i="1"/>
  <c r="F268" i="1"/>
  <c r="F269" i="1"/>
  <c r="F270" i="1"/>
  <c r="F271" i="1"/>
  <c r="F272" i="1"/>
  <c r="F273" i="1"/>
  <c r="F275" i="1"/>
  <c r="F276" i="1"/>
  <c r="F277" i="1"/>
  <c r="F280" i="1"/>
  <c r="F176" i="1"/>
  <c r="F109" i="1"/>
  <c r="F110" i="1"/>
  <c r="F111" i="1"/>
  <c r="F112" i="1"/>
  <c r="F113" i="1"/>
  <c r="F114" i="1"/>
  <c r="F115" i="1"/>
  <c r="F116" i="1"/>
  <c r="F117" i="1"/>
  <c r="F118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9" i="1"/>
  <c r="F140" i="1"/>
  <c r="F141" i="1"/>
  <c r="F142" i="1"/>
  <c r="F143" i="1"/>
  <c r="F144" i="1"/>
  <c r="F146" i="1"/>
  <c r="F147" i="1"/>
  <c r="F148" i="1"/>
  <c r="F149" i="1"/>
  <c r="F150" i="1"/>
  <c r="F151" i="1"/>
  <c r="F152" i="1"/>
  <c r="F153" i="1"/>
  <c r="F155" i="1"/>
  <c r="F156" i="1"/>
  <c r="F157" i="1"/>
  <c r="F158" i="1"/>
  <c r="F160" i="1"/>
  <c r="F161" i="1"/>
  <c r="F162" i="1"/>
  <c r="F163" i="1"/>
  <c r="F165" i="1"/>
  <c r="F166" i="1"/>
  <c r="F167" i="1"/>
  <c r="F168" i="1"/>
  <c r="F172" i="1"/>
  <c r="F108" i="1"/>
  <c r="F101" i="1"/>
  <c r="F85" i="1"/>
  <c r="F80" i="1"/>
  <c r="F81" i="1"/>
  <c r="F84" i="1"/>
  <c r="F73" i="1"/>
  <c r="F74" i="1"/>
  <c r="F76" i="1"/>
  <c r="F77" i="1"/>
  <c r="F78" i="1"/>
  <c r="F67" i="1"/>
  <c r="F68" i="1"/>
  <c r="F70" i="1"/>
  <c r="F71" i="1"/>
  <c r="F62" i="1"/>
  <c r="F64" i="1"/>
  <c r="F65" i="1"/>
  <c r="F66" i="1"/>
  <c r="F57" i="1"/>
  <c r="F58" i="1"/>
  <c r="F59" i="1"/>
  <c r="F60" i="1"/>
  <c r="F61" i="1"/>
  <c r="F53" i="1"/>
  <c r="F54" i="1"/>
  <c r="F55" i="1"/>
  <c r="F46" i="1"/>
  <c r="F47" i="1"/>
  <c r="F48" i="1"/>
  <c r="F49" i="1"/>
  <c r="F50" i="1"/>
  <c r="F51" i="1"/>
  <c r="F40" i="1"/>
  <c r="F41" i="1"/>
  <c r="F42" i="1"/>
  <c r="F43" i="1"/>
  <c r="F33" i="1"/>
  <c r="F34" i="1"/>
  <c r="F35" i="1"/>
  <c r="F39" i="1"/>
  <c r="F22" i="1"/>
  <c r="F23" i="1"/>
  <c r="F24" i="1"/>
  <c r="F25" i="1"/>
  <c r="F26" i="1"/>
  <c r="F27" i="1"/>
  <c r="F29" i="1"/>
  <c r="F30" i="1"/>
  <c r="F31" i="1"/>
  <c r="F14" i="1"/>
  <c r="F17" i="1"/>
  <c r="F18" i="1"/>
  <c r="F19" i="1"/>
  <c r="F21" i="1" s="1"/>
  <c r="F9" i="1"/>
  <c r="F10" i="1"/>
  <c r="F12" i="1"/>
  <c r="F13" i="1"/>
  <c r="F8" i="1"/>
  <c r="F6" i="1"/>
  <c r="C92" i="2"/>
  <c r="C78" i="2"/>
  <c r="F78" i="2" s="1"/>
  <c r="C74" i="2"/>
  <c r="F74" i="2" s="1"/>
  <c r="C68" i="2"/>
  <c r="F68" i="2" s="1"/>
  <c r="C51" i="2"/>
  <c r="F51" i="2" s="1"/>
  <c r="C14" i="2"/>
  <c r="F14" i="2" s="1"/>
  <c r="C9" i="2"/>
  <c r="F9" i="2" s="1"/>
  <c r="F252" i="1" l="1"/>
  <c r="F274" i="1"/>
  <c r="F190" i="1"/>
  <c r="F266" i="1"/>
  <c r="F201" i="1"/>
  <c r="F242" i="1"/>
  <c r="F79" i="2"/>
  <c r="C79" i="2"/>
  <c r="C94" i="2" l="1"/>
  <c r="D257" i="1"/>
  <c r="F257" i="1" s="1"/>
  <c r="D308" i="1" l="1"/>
  <c r="F308" i="1" s="1"/>
  <c r="D333" i="1"/>
  <c r="F333" i="1" s="1"/>
  <c r="D138" i="1"/>
  <c r="F138" i="1" s="1"/>
  <c r="D145" i="1"/>
  <c r="F145" i="1" s="1"/>
  <c r="D154" i="1"/>
  <c r="F154" i="1" s="1"/>
  <c r="D159" i="1"/>
  <c r="F159" i="1" s="1"/>
  <c r="D164" i="1"/>
  <c r="F164" i="1" s="1"/>
  <c r="D169" i="1"/>
  <c r="F169" i="1" s="1"/>
  <c r="D119" i="1"/>
  <c r="F119" i="1" s="1"/>
  <c r="D7" i="1"/>
  <c r="F7" i="1" s="1"/>
  <c r="D11" i="1"/>
  <c r="F11" i="1" s="1"/>
  <c r="D15" i="1"/>
  <c r="F15" i="1" s="1"/>
  <c r="D21" i="1"/>
  <c r="D28" i="1"/>
  <c r="F28" i="1" s="1"/>
  <c r="D32" i="1"/>
  <c r="F32" i="1" s="1"/>
  <c r="D38" i="1"/>
  <c r="F38" i="1" s="1"/>
  <c r="F45" i="1"/>
  <c r="D52" i="1"/>
  <c r="F52" i="1" s="1"/>
  <c r="D56" i="1"/>
  <c r="F56" i="1" s="1"/>
  <c r="D63" i="1"/>
  <c r="F63" i="1" s="1"/>
  <c r="D69" i="1"/>
  <c r="F69" i="1" s="1"/>
  <c r="D72" i="1"/>
  <c r="F72" i="1" s="1"/>
  <c r="D75" i="1"/>
  <c r="F75" i="1" s="1"/>
  <c r="D79" i="1"/>
  <c r="F79" i="1" s="1"/>
  <c r="D82" i="1"/>
  <c r="F82" i="1" s="1"/>
  <c r="D87" i="1"/>
  <c r="D296" i="1"/>
  <c r="F296" i="1" s="1"/>
  <c r="D288" i="1"/>
  <c r="F288" i="1" s="1"/>
  <c r="D278" i="1"/>
  <c r="F278" i="1" s="1"/>
  <c r="D274" i="1"/>
  <c r="D266" i="1"/>
  <c r="D252" i="1"/>
  <c r="F236" i="1"/>
  <c r="F229" i="1"/>
  <c r="D225" i="1"/>
  <c r="F225" i="1" s="1"/>
  <c r="D217" i="1"/>
  <c r="D212" i="1"/>
  <c r="F212" i="1" s="1"/>
  <c r="F205" i="1"/>
  <c r="D102" i="1"/>
  <c r="F102" i="1" s="1"/>
  <c r="D99" i="1"/>
  <c r="F99" i="1" s="1"/>
  <c r="F217" i="1" l="1"/>
  <c r="F279" i="1" s="1"/>
  <c r="D279" i="1"/>
  <c r="F87" i="1"/>
  <c r="D319" i="1"/>
  <c r="F319" i="1" s="1"/>
  <c r="G319" i="1" s="1"/>
  <c r="D170" i="1"/>
  <c r="D341" i="1"/>
  <c r="F341" i="1" s="1"/>
  <c r="D16" i="1"/>
  <c r="F16" i="1" s="1"/>
  <c r="D83" i="1"/>
  <c r="D297" i="1"/>
  <c r="F297" i="1" s="1"/>
  <c r="D103" i="1"/>
  <c r="F103" i="1" s="1"/>
  <c r="D88" i="1" l="1"/>
  <c r="D171" i="1"/>
  <c r="F171" i="1" s="1"/>
  <c r="F170" i="1"/>
  <c r="F83" i="1"/>
  <c r="F88" i="1" s="1"/>
  <c r="D104" i="1" l="1"/>
  <c r="F104" i="1" s="1"/>
</calcChain>
</file>

<file path=xl/sharedStrings.xml><?xml version="1.0" encoding="utf-8"?>
<sst xmlns="http://schemas.openxmlformats.org/spreadsheetml/2006/main" count="3013" uniqueCount="549">
  <si>
    <t>S/N</t>
  </si>
  <si>
    <t>ITEM DESCRIPTION</t>
  </si>
  <si>
    <t xml:space="preserve"> 2022 ESTIMATES         (GH¢)</t>
  </si>
  <si>
    <t>REMARKS</t>
  </si>
  <si>
    <t>COMPENSATION</t>
  </si>
  <si>
    <t>Monthly Paid &amp; Casual Labour</t>
  </si>
  <si>
    <t>Routine</t>
  </si>
  <si>
    <t>Sub-Total</t>
  </si>
  <si>
    <t>NATIONAL INSURANCE CONTRIBUTIONS</t>
  </si>
  <si>
    <t>12.5% SSF Contributions (IGF)</t>
  </si>
  <si>
    <t>Tier 2 Contribution</t>
  </si>
  <si>
    <t>OTHER ALLOWANCES</t>
  </si>
  <si>
    <t>Transfer Grant/Haulage Claims</t>
  </si>
  <si>
    <t>Special Allowance/Honorarium (PM's Allowance)</t>
  </si>
  <si>
    <t>Total CFE - IGF</t>
  </si>
  <si>
    <t>GOODS AND SERVICE</t>
  </si>
  <si>
    <t>MATERIALS - OFFICE SUPPLIES:</t>
  </si>
  <si>
    <t>Procurement of Office supplies and consumables</t>
  </si>
  <si>
    <t>UTILITIES</t>
  </si>
  <si>
    <t>Electricity Charges</t>
  </si>
  <si>
    <t xml:space="preserve">Water </t>
  </si>
  <si>
    <t>Telecommunications</t>
  </si>
  <si>
    <t>Monthly DSTV Subscription</t>
  </si>
  <si>
    <t>Postal Charges</t>
  </si>
  <si>
    <t>GENERAL CLEANING</t>
  </si>
  <si>
    <t>Cleaning Materials</t>
  </si>
  <si>
    <t>Hiring of Labourers for Weeding Public Places</t>
  </si>
  <si>
    <t>HOSTING OF OFFICIAL GUEST/PROTOCOL</t>
  </si>
  <si>
    <t>Hotel Accommodation</t>
  </si>
  <si>
    <t>National/Official Days' Celebrations</t>
  </si>
  <si>
    <t>Refreshment Items</t>
  </si>
  <si>
    <t>TRAVEL &amp; TRANSPORT</t>
  </si>
  <si>
    <t>Maintenance &amp; Repairs - Official Vehicles</t>
  </si>
  <si>
    <t>Other Travel &amp; Transportation</t>
  </si>
  <si>
    <t>Night /Out of station Allowances</t>
  </si>
  <si>
    <t>MAINTENANCE/REPAIR</t>
  </si>
  <si>
    <t>Residential Buildings</t>
  </si>
  <si>
    <t>Repairs of Office Buildings</t>
  </si>
  <si>
    <t>Furniture &amp; Fixtures</t>
  </si>
  <si>
    <t>Maintenance of  Streetlights</t>
  </si>
  <si>
    <t>Maintenance of  Gen. Equipment</t>
  </si>
  <si>
    <t>TRAINING, SERMINARS &amp; CONFERENCES</t>
  </si>
  <si>
    <t>IMPLEMENTATION OF REVENUE IMPROVEMENT ACTION PLAN</t>
  </si>
  <si>
    <t xml:space="preserve">Value Books </t>
  </si>
  <si>
    <t>Gazette of FFR</t>
  </si>
  <si>
    <t>Commissions (Revenue Collectors)</t>
  </si>
  <si>
    <t>Local Travel Cost Revenue Collectors T&amp;T</t>
  </si>
  <si>
    <t>Public education, Revenue Task Force activities, Monitoring &amp; Motivation of Collectors and Other RIAP Activities</t>
  </si>
  <si>
    <t>SPECIAL SERVICES</t>
  </si>
  <si>
    <t>DPCU Activities/meetings</t>
  </si>
  <si>
    <t>Project Management/Monitoring</t>
  </si>
  <si>
    <t>Servicing of Sub-committee &amp; Assembly  Sittings</t>
  </si>
  <si>
    <t>Other meetings</t>
  </si>
  <si>
    <t>DECENTRALISED DEPARTMENTS</t>
  </si>
  <si>
    <t>Logistical support to decentralised departments and others</t>
  </si>
  <si>
    <t>OTHER CHARGES - FEES</t>
  </si>
  <si>
    <t xml:space="preserve">Bank Charges </t>
  </si>
  <si>
    <t>GENERAL EXPENSES</t>
  </si>
  <si>
    <t>Donations</t>
  </si>
  <si>
    <t>Contributions</t>
  </si>
  <si>
    <t>COVID-19 ACTIVITIES</t>
  </si>
  <si>
    <t>Logistics support to the fight against COVID-19</t>
  </si>
  <si>
    <t>Emergency</t>
  </si>
  <si>
    <t>Total G&amp;S - IGF</t>
  </si>
  <si>
    <t>IGF CAPITAL EXPENDITURE</t>
  </si>
  <si>
    <t>Purchase of 2no. Motor Bikes for Door to Door refuse collection</t>
  </si>
  <si>
    <t>NEW</t>
  </si>
  <si>
    <t>Purchase of building materials for the construction of classroom block at CAMPSO</t>
  </si>
  <si>
    <t>Total CAPEX - IGF</t>
  </si>
  <si>
    <t>TOTAL(IGF) EXPEND.</t>
  </si>
  <si>
    <t>2022              ESTIMATES          (GH¢)</t>
  </si>
  <si>
    <t>PROJECTS</t>
  </si>
  <si>
    <t>Project Management</t>
  </si>
  <si>
    <t>Construction of 1no. Institutional Latrine (Six Seater KVIP)at Atudrobesa CHPS Compound</t>
  </si>
  <si>
    <t>Construction of 1no. Institutional Latrine (Six Seater KVIP) at Subonpang Methodist Basic School</t>
  </si>
  <si>
    <t>Sub-total</t>
  </si>
  <si>
    <t>ROLLED OVER PROJECTS - ON-GOING</t>
  </si>
  <si>
    <t>Construction of 1No. 2-Unit KG Block with Office, Store &amp; Staff Room, 2 Seater KVIP with Urinal and furniture at Tanoso SDA School</t>
  </si>
  <si>
    <t>Retention</t>
  </si>
  <si>
    <t xml:space="preserve">SUB-TOTAL EXPENDITURE FOR GROUND RENT CONCESSION </t>
  </si>
  <si>
    <t>LOCATION</t>
  </si>
  <si>
    <t>CENTRAL ADMI.</t>
  </si>
  <si>
    <t>FINANCE</t>
  </si>
  <si>
    <t>HRD</t>
  </si>
  <si>
    <t>STATS</t>
  </si>
  <si>
    <t>PLANNING &amp; BUDGET</t>
  </si>
  <si>
    <t>ENVIRONMENTAL HEALTH</t>
  </si>
  <si>
    <t>MADU</t>
  </si>
  <si>
    <t>T&amp;CPD</t>
  </si>
  <si>
    <t>SW&amp;CD</t>
  </si>
  <si>
    <t>MWD</t>
  </si>
  <si>
    <t>MURBRD</t>
  </si>
  <si>
    <t>Total</t>
  </si>
  <si>
    <t>Central Administration</t>
  </si>
  <si>
    <t>Fight Against COVID-19</t>
  </si>
  <si>
    <t>District Wide</t>
  </si>
  <si>
    <t>Agric</t>
  </si>
  <si>
    <t>Conduct Field Visits and Supervision Exercises</t>
  </si>
  <si>
    <t>Establish Demonstration Farms for AgricTech Dissermination purposes</t>
  </si>
  <si>
    <t>Organised Zonal/RELC/Technical Meetings</t>
  </si>
  <si>
    <t>Undertake various Sensitization/Awareness Creation/Training Programmes</t>
  </si>
  <si>
    <t>Maintenance/Running of Official Vehicless</t>
  </si>
  <si>
    <t>Logistics for Mun. Agric Dev't Unit Operations</t>
  </si>
  <si>
    <t>Activities geared towards the Implementation of the Gov't Flagship Projects/Programmes in Agric</t>
  </si>
  <si>
    <t>Support Veterinary Services in the Municipality</t>
  </si>
  <si>
    <t>Conduct Market Surveys in food prices among others</t>
  </si>
  <si>
    <t>Disease Control in Plants</t>
  </si>
  <si>
    <t>Town &amp; Country Planning</t>
  </si>
  <si>
    <t>Procurement of 2No. HP Desktop Computer with Accessories</t>
  </si>
  <si>
    <t>New</t>
  </si>
  <si>
    <t>Procurement of 1No. Executive Office Table and Swivel Chair</t>
  </si>
  <si>
    <t>Bi-weekly site inspections to monitor physical developments</t>
  </si>
  <si>
    <t>Procurement of 3no. 25x25 length Ariel Photographs (auto photos) of 3 Communities (Tanoso, Terchire and Bomaa)</t>
  </si>
  <si>
    <t>Social Welfare and Community Development</t>
  </si>
  <si>
    <t>Logistics for the implementation of Justice and Administration Programmes</t>
  </si>
  <si>
    <t>Logistics for the implementation of Child Labour Programmes</t>
  </si>
  <si>
    <t>Logistics to support the implementation of Persons with Disability Programmes</t>
  </si>
  <si>
    <t>Logistics for the implementation of Programmes for the Aged</t>
  </si>
  <si>
    <t>Logistics to support Gender Activities</t>
  </si>
  <si>
    <t>Administrative Support for LEAP Implementation</t>
  </si>
  <si>
    <t xml:space="preserve">Administrative Support -  Purchase of Stationery for the operations of the Department </t>
  </si>
  <si>
    <t>Purchase of 1no. Swivel Chair</t>
  </si>
  <si>
    <t>Purchase of Canon Photocopier machine</t>
  </si>
  <si>
    <t xml:space="preserve">STATISTICS DEPARTMENT </t>
  </si>
  <si>
    <t>Refurbishment of the Department</t>
  </si>
  <si>
    <t>Enumeration of rateable properties</t>
  </si>
  <si>
    <t xml:space="preserve">HUMAN RESOURCE DEPARTMENT </t>
  </si>
  <si>
    <t>Local travel cost</t>
  </si>
  <si>
    <t>Seminars and coferences</t>
  </si>
  <si>
    <t>Total GOG G&amp;S Budget</t>
  </si>
  <si>
    <t>TOTAL GOG BUDGET</t>
  </si>
  <si>
    <t>COMPENSATION FOR EMPLOYEES-GOG</t>
  </si>
  <si>
    <t>Purchase of 1No. laptop computer</t>
  </si>
  <si>
    <t>Recurrent Expenditure</t>
  </si>
  <si>
    <t>Procurement Planning and Management</t>
  </si>
  <si>
    <t>Municipal Administration</t>
  </si>
  <si>
    <t xml:space="preserve">Internal Audit  and Audit Report Implementation  Committee Activities </t>
  </si>
  <si>
    <t>Manpower Skills Development (Capacity Building)</t>
  </si>
  <si>
    <t>Implementation of National Anti Corruption Campaign  Activities in the Municipality</t>
  </si>
  <si>
    <t>Support DPCU Activities</t>
  </si>
  <si>
    <t>Municipal MTDP / AAPs Reviews and others</t>
  </si>
  <si>
    <t>T&amp;T Expenses - (Fuel/running cost) for Monitoring &amp; Evaluation</t>
  </si>
  <si>
    <t>Maintenance and Repairs of Official Monitoring vehicles</t>
  </si>
  <si>
    <t>Servicing of Sub-Committee/Assembly meetings</t>
  </si>
  <si>
    <t>Contributions to RCC Support Projects/Others</t>
  </si>
  <si>
    <t>Preparation/Implementation of Annual Composite Programme Based Budget</t>
  </si>
  <si>
    <t>NALAG Contributions and others</t>
  </si>
  <si>
    <t>Hosting of official guest</t>
  </si>
  <si>
    <t>Implementation of GIFMIS</t>
  </si>
  <si>
    <t>Infrastructure</t>
  </si>
  <si>
    <t>Purchase of Construction Materials for the Rehabilitation of Municipal Office Block</t>
  </si>
  <si>
    <t xml:space="preserve">On-going </t>
  </si>
  <si>
    <t>Procuremet of buiding materials for the construction of Assembly's warehouse</t>
  </si>
  <si>
    <t xml:space="preserve">New </t>
  </si>
  <si>
    <t>Construction of Security post with Washroom at the MCD Residence</t>
  </si>
  <si>
    <t xml:space="preserve">Petitioning  of Office Block and Minor Rehabilitation Work at the Old Assembly Building </t>
  </si>
  <si>
    <t>Maintenance of Residential &amp; Office Accomodation and existing market facilities</t>
  </si>
  <si>
    <t>Purchase of Computers and Accessories</t>
  </si>
  <si>
    <t>Acquisition of Land Title Deeds of Assembly Landed Properties</t>
  </si>
  <si>
    <t>Furnishing of Assembly hall</t>
  </si>
  <si>
    <t>Construction of Office Complex Block for the Municipal Assembly - Phase I</t>
  </si>
  <si>
    <t>Others</t>
  </si>
  <si>
    <t>Completion of bomaa Area Council Office Block</t>
  </si>
  <si>
    <t>Bomaa</t>
  </si>
  <si>
    <t>Logistics support to Sub-Structures</t>
  </si>
  <si>
    <t>DESCRETIONERY</t>
  </si>
  <si>
    <t>Farmers Day celebration</t>
  </si>
  <si>
    <t>Logistics support to the Department of Agric</t>
  </si>
  <si>
    <t>Support Government Priority Programmes under Agric Development (DCAT&amp; PFFJ)</t>
  </si>
  <si>
    <t>Enforcement of Spatial &amp; Physical Planning Regulations</t>
  </si>
  <si>
    <t>Street Naming &amp; property addressing and maintenance of old works</t>
  </si>
  <si>
    <t>Property Valuation</t>
  </si>
  <si>
    <t>Trade &amp; Industry</t>
  </si>
  <si>
    <t>Logistical Support for the Operations of the BAC</t>
  </si>
  <si>
    <t>Small Business Management Training</t>
  </si>
  <si>
    <t>Technical Training in Welding and Fabrications</t>
  </si>
  <si>
    <t>Group Development Training in Group Dynamics</t>
  </si>
  <si>
    <t>Business Plans Preparation</t>
  </si>
  <si>
    <t xml:space="preserve">Technical Training in Soap Making </t>
  </si>
  <si>
    <t>Department of Urban Roads</t>
  </si>
  <si>
    <t>Logistical Support for the Operations of the Urban Roads Dep't</t>
  </si>
  <si>
    <t>Municpal Office</t>
  </si>
  <si>
    <t>Maintenance of 20kms of Roads</t>
  </si>
  <si>
    <t>Works</t>
  </si>
  <si>
    <t>Self Help projects</t>
  </si>
  <si>
    <t xml:space="preserve">Maintenance of Street Lights </t>
  </si>
  <si>
    <t xml:space="preserve">Purchase of LV Poles and other materials for extension of electricity </t>
  </si>
  <si>
    <t>Tanoso</t>
  </si>
  <si>
    <t>Constructiong of 1no. Culvet and upgrading of Adongo road</t>
  </si>
  <si>
    <t>Adongo</t>
  </si>
  <si>
    <t xml:space="preserve">Constructiong of 3no. Foot Bridges </t>
  </si>
  <si>
    <t>Duayaw Nkwanta Zongo &amp; Awompi</t>
  </si>
  <si>
    <t>Health</t>
  </si>
  <si>
    <t>District Response Initiative - Malaria</t>
  </si>
  <si>
    <t>Support NIDs and other Goods &amp; Service activities of GHS</t>
  </si>
  <si>
    <t xml:space="preserve">Construction of Hostel Facility at Tanoso Community Health Nursing Training College </t>
  </si>
  <si>
    <t>Education</t>
  </si>
  <si>
    <t>District Educational Fund - Sponsorship for Needy but Brilliant Students</t>
  </si>
  <si>
    <t>Support for STME, My First Day @ Sch and other Goods &amp; Service activities of GES</t>
  </si>
  <si>
    <t xml:space="preserve">Construction of 1no. 3unit Teachers Quarters </t>
  </si>
  <si>
    <t xml:space="preserve">Boukrukruwa </t>
  </si>
  <si>
    <t xml:space="preserve">Rehabilitation of delapidated MA Basic Schools </t>
  </si>
  <si>
    <t xml:space="preserve">Completion of 3-unit classroom block </t>
  </si>
  <si>
    <t>Tanokrom</t>
  </si>
  <si>
    <t xml:space="preserve">Completion of 1No. 5Unit classroom block and supply furniture for Presby JHS  </t>
  </si>
  <si>
    <t>Yamfo</t>
  </si>
  <si>
    <t xml:space="preserve">Completion of Cladding a pavillion  </t>
  </si>
  <si>
    <t xml:space="preserve"> Nsuapemkrom</t>
  </si>
  <si>
    <t>Rehabiltation of Bomaa Community library for the establishment of a Community Computer Centre</t>
  </si>
  <si>
    <t>Water</t>
  </si>
  <si>
    <t>Completion of the Drilling and Construction of 10No. Boreholes</t>
  </si>
  <si>
    <t xml:space="preserve"> District Wide </t>
  </si>
  <si>
    <t xml:space="preserve">Repairs and Maintenance of Existing Boreholes </t>
  </si>
  <si>
    <t>Logistics for DWST Activities</t>
  </si>
  <si>
    <t>Environment</t>
  </si>
  <si>
    <t>Logistics for Environmental Health Activities</t>
  </si>
  <si>
    <t>Procurement of Sanitory Tools and Equipment</t>
  </si>
  <si>
    <t>Evacuation of refuse dump</t>
  </si>
  <si>
    <t>Fumigation &amp; Sanitation Improvement Package</t>
  </si>
  <si>
    <t>Municipal Environmental Health Unit</t>
  </si>
  <si>
    <t>Procurement of 1no. Communal Refuse Containers</t>
  </si>
  <si>
    <t xml:space="preserve">Logistics for the fight against COVID-19 </t>
  </si>
  <si>
    <t xml:space="preserve">Logistics for the implementation of CLTS programmes  </t>
  </si>
  <si>
    <t>Social Welfare/Com'ty Dev't</t>
  </si>
  <si>
    <t>Support to Persons With Disabilities</t>
  </si>
  <si>
    <t>Logistics support to Social Welfare &amp; Community Development Department</t>
  </si>
  <si>
    <t>Office of the Department</t>
  </si>
  <si>
    <t>Gender Mainstreaming</t>
  </si>
  <si>
    <t>Provision for National Days' Celebration</t>
  </si>
  <si>
    <t>Purchase of 2No. Motor bikes for the Ghana Police Service</t>
  </si>
  <si>
    <t>Municipal Police Command</t>
  </si>
  <si>
    <t>Maitnance of Peace and Security in the District</t>
  </si>
  <si>
    <t>Contigency</t>
  </si>
  <si>
    <t>Disaster Prevention and Management and Natural Resource Conservation and Management</t>
  </si>
  <si>
    <t>TOTAL</t>
  </si>
  <si>
    <t xml:space="preserve"> 2022 MP'S COMMON FUND  BUDGET </t>
  </si>
  <si>
    <t>2022           ESTIMATES          (GH¢)</t>
  </si>
  <si>
    <t>MP's Intervention Programmes - G&amp;S</t>
  </si>
  <si>
    <t>Project monitoring</t>
  </si>
  <si>
    <t>Financial Support (Educational Expenses)</t>
  </si>
  <si>
    <t>Financial Support (Medical Expenses)</t>
  </si>
  <si>
    <t>Purchase of Constructional Materials and other assorted items for Community Support Programmes</t>
  </si>
  <si>
    <t>MP's Intervention Programmes - CAPEX</t>
  </si>
  <si>
    <t xml:space="preserve">Maintenance of 10No. Boreholes across the Constituency </t>
  </si>
  <si>
    <t>Extention of Market Phase I</t>
  </si>
  <si>
    <t>Duayaw Nkwanta</t>
  </si>
  <si>
    <t xml:space="preserve"> Construction of Stands and  Changing Rooms for Astroturf Phase I</t>
  </si>
  <si>
    <t>Koforidua</t>
  </si>
  <si>
    <t xml:space="preserve"> Completion of Astroturf </t>
  </si>
  <si>
    <t>On-going</t>
  </si>
  <si>
    <t>Support the Construction of Durbar Grounds</t>
  </si>
  <si>
    <t>Terchire</t>
  </si>
  <si>
    <t>Construction of Durbar Grounds Phase II</t>
  </si>
  <si>
    <t>Adrobaa</t>
  </si>
  <si>
    <r>
      <t xml:space="preserve">Funds to cater for eventualities and unplanned projects - Contigency                                                      </t>
    </r>
    <r>
      <rPr>
        <b/>
        <sz val="12"/>
        <rFont val="Tahoma"/>
        <family val="2"/>
      </rPr>
      <t xml:space="preserve"> </t>
    </r>
  </si>
  <si>
    <t>District wide</t>
  </si>
  <si>
    <t>Atudrobesa</t>
  </si>
  <si>
    <t>Subonpang Methodist</t>
  </si>
  <si>
    <t>CENTRAL ADM</t>
  </si>
  <si>
    <t>FINAN</t>
  </si>
  <si>
    <t>H</t>
  </si>
  <si>
    <t>STA</t>
  </si>
  <si>
    <t>MURB</t>
  </si>
  <si>
    <t>MEHO</t>
  </si>
  <si>
    <t>G BUDGI</t>
  </si>
  <si>
    <t>WORKS</t>
  </si>
  <si>
    <t>Capacity Biulding Grant for various categories of staff and purchase of office equipment - DPAT II</t>
  </si>
  <si>
    <t>Construction of 1No. Weighing Centre at Nsuapemkrom</t>
  </si>
  <si>
    <t>Construction of 1No. Weighing Centre at Mamponteng</t>
  </si>
  <si>
    <t>Construction of 1No. Maternity Block at Mankranho</t>
  </si>
  <si>
    <t xml:space="preserve">Construction of  1no. Slaughter Slab at Yamfo </t>
  </si>
  <si>
    <t>Construction of  1no. Zonal Council Office at Duayaw Nkwanta Zonal Council</t>
  </si>
  <si>
    <t xml:space="preserve">Construction of  1no. Skip Pad at Duayaw Nkwanta </t>
  </si>
  <si>
    <t xml:space="preserve"> 2022 DPAT/DDF / DACF-RFG BUDGET  </t>
  </si>
  <si>
    <t>Nsuapemkrom</t>
  </si>
  <si>
    <t>Mamponteng</t>
  </si>
  <si>
    <t>Mankranho</t>
  </si>
  <si>
    <t xml:space="preserve">Construction of 1No. 3-Unit Classroom Block with Office, Store &amp; Staff Room, 2 seater KVIP with Urinal and supply of 90 pieces of mono desk, 6no. Teachers Tables and chairs  at  Nsuapemkrom </t>
  </si>
  <si>
    <t>Construction of 1No. 3-Unit Classroom Block with Office, Store &amp; Staff Room, 2seater KVIP with Urinal and supply of 90pieces of mono desk, 6no. Teachers Tables and chairs  at Adagyamim</t>
  </si>
  <si>
    <t>Construction of  1no. 2 Bedroom Semi-Detached Doctors' quarters at St. John of God Hospital - Duayaw Nkwanta</t>
  </si>
  <si>
    <t>Const. of 1No. Dometory Block at BOSTECH</t>
  </si>
  <si>
    <t xml:space="preserve">Construction of  1no. 2 Bedroom Semi-detached Teachers Quarters at Abuom </t>
  </si>
  <si>
    <t>Capex</t>
  </si>
  <si>
    <t>ESTIMATES (GH¢)</t>
  </si>
  <si>
    <t>Acqua Culture</t>
  </si>
  <si>
    <t>TOTAL MAG</t>
  </si>
  <si>
    <t>UNICEF - Social Welfare and Community Development</t>
  </si>
  <si>
    <t xml:space="preserve">Implementation of Child Labour Programmes </t>
  </si>
  <si>
    <t>Rescue children (victims) together with other concern institutions</t>
  </si>
  <si>
    <t>Render Counselling Services to Children</t>
  </si>
  <si>
    <t>Give Alternative Care to children without parental care</t>
  </si>
  <si>
    <t xml:space="preserve">Administrative Support to the Dep't. of Social Welfre and Community Development </t>
  </si>
  <si>
    <t>TOTAL DONOR</t>
  </si>
  <si>
    <t>TOTAL -IGF</t>
  </si>
  <si>
    <t>Adagyamim</t>
  </si>
  <si>
    <t>Nkwanta</t>
  </si>
  <si>
    <t>BOSTECH</t>
  </si>
  <si>
    <t>Abuom</t>
  </si>
  <si>
    <t>2022 MAG BUDGET</t>
  </si>
  <si>
    <t>Public Fora &amp; Sensitisation / Consultative Meetings</t>
  </si>
  <si>
    <t>Capacity Building /Workshops /Staff  Development</t>
  </si>
  <si>
    <t>TANO NORTH MUNICIPAL ASSEMBLY</t>
  </si>
  <si>
    <t>2022 COMPOSITE BUDGET ESTIMATES</t>
  </si>
  <si>
    <t xml:space="preserve">  2022 GROUND RENT / CONCESSION BUDGET</t>
  </si>
  <si>
    <t>2022 DACF ASSEMBLY BUDGET</t>
  </si>
  <si>
    <t>2022 IGF BUDGET ESTIMATES</t>
  </si>
  <si>
    <t>GOODS AND SERVICES- GOG</t>
  </si>
  <si>
    <t>WORKS DEPARTMENT - Urban Roads</t>
  </si>
  <si>
    <t xml:space="preserve">GRAND- TOTAL </t>
  </si>
  <si>
    <t xml:space="preserve">2022 COMPOSITE BUDGET </t>
  </si>
  <si>
    <t>TOTAL DACF-RFG</t>
  </si>
  <si>
    <t>Renovation of municipal budget analyst bungalow</t>
  </si>
  <si>
    <t>MBA</t>
  </si>
  <si>
    <t>procurement of Office computers and accessories</t>
  </si>
  <si>
    <t>Stool Lands Revenue</t>
  </si>
  <si>
    <t>Property Rate</t>
  </si>
  <si>
    <t>Junior Staff Quarters</t>
  </si>
  <si>
    <t>LICENSES</t>
  </si>
  <si>
    <t>CoA</t>
  </si>
  <si>
    <t>ITEM</t>
  </si>
  <si>
    <t>RATE</t>
  </si>
  <si>
    <t xml:space="preserve">Basic Rate </t>
  </si>
  <si>
    <t>Special Rates/Unassessed/</t>
  </si>
  <si>
    <t>RENT</t>
  </si>
  <si>
    <t>Hiring of Facilities (Rent of Assembly Buildings)</t>
  </si>
  <si>
    <t>Rental of Stores - Markets/Station Stores</t>
  </si>
  <si>
    <t>Pito/Palm Wine Sellers Tapers</t>
  </si>
  <si>
    <t>Chop Bars Rstaurants/Eating Houses</t>
  </si>
  <si>
    <t>Corn/Rice/Flour Millers</t>
  </si>
  <si>
    <t>Bakeries / Bakers</t>
  </si>
  <si>
    <t>Bicylce/Motorbikes Lincense</t>
  </si>
  <si>
    <t xml:space="preserve">Artisans/Self Employed </t>
  </si>
  <si>
    <t>Kiosk/Container Shops</t>
  </si>
  <si>
    <t xml:space="preserve">Sand &amp; Stone Contractors </t>
  </si>
  <si>
    <t xml:space="preserve">Fuel/LPG Dealers </t>
  </si>
  <si>
    <t>Lotto Operators</t>
  </si>
  <si>
    <t>Hotels/ Night Clubs/Guest Houses</t>
  </si>
  <si>
    <t>Pharmacies/Chemical Sellers</t>
  </si>
  <si>
    <t>Sawmills/Table Top Timber Operators</t>
  </si>
  <si>
    <t>Taxicab/Commercial Vehicles - Stickers</t>
  </si>
  <si>
    <t>Comm. /Community Info /Internet Cafe Centres</t>
  </si>
  <si>
    <t xml:space="preserve">Mobile Sale Vans </t>
  </si>
  <si>
    <t>Entertaiment Fee</t>
  </si>
  <si>
    <t>Wheel Trucks/Motor King/Hand Carts</t>
  </si>
  <si>
    <t>Akpeteshie/Spirit /Beer Sellers</t>
  </si>
  <si>
    <t xml:space="preserve">General Stores </t>
  </si>
  <si>
    <t xml:space="preserve">Hairdressers &amp; Dressmakers/Tailors </t>
  </si>
  <si>
    <t xml:space="preserve">Financial Institutions </t>
  </si>
  <si>
    <t>Photographers &amp; Video Operators</t>
  </si>
  <si>
    <t xml:space="preserve">Mechanics </t>
  </si>
  <si>
    <t>Laundries/Car Wash</t>
  </si>
  <si>
    <t>Printing Press / Photocopy Services</t>
  </si>
  <si>
    <t xml:space="preserve">Private Schools </t>
  </si>
  <si>
    <t>Letter Writters</t>
  </si>
  <si>
    <t>Beer Bars/Wine Sellers</t>
  </si>
  <si>
    <t>Business Registration</t>
  </si>
  <si>
    <t>sales of building permit jacket</t>
  </si>
  <si>
    <t>Building Plans / Permits</t>
  </si>
  <si>
    <t>Communication Masts permit</t>
  </si>
  <si>
    <t>Cement Dealers</t>
  </si>
  <si>
    <t>Susu Operators/Credit Unions</t>
  </si>
  <si>
    <t>FEES</t>
  </si>
  <si>
    <t>Market Tolls</t>
  </si>
  <si>
    <t>Livestock/Kraals</t>
  </si>
  <si>
    <t xml:space="preserve"> Poultry Fee</t>
  </si>
  <si>
    <t>Registration of Contractors</t>
  </si>
  <si>
    <t>Burial/Cemetries Fees</t>
  </si>
  <si>
    <t>Advertisement/Bill Boards</t>
  </si>
  <si>
    <t xml:space="preserve">Exportation of Commodities (e.g. Farm Produce) </t>
  </si>
  <si>
    <t>Marriage/Divorce Registration</t>
  </si>
  <si>
    <t>Public Toilet Operators</t>
  </si>
  <si>
    <t>Dislodgement fees</t>
  </si>
  <si>
    <t>Loading/Lorry Parks Fees</t>
  </si>
  <si>
    <t>Gaming/Jackpot Fee</t>
  </si>
  <si>
    <t xml:space="preserve">Hawkers  </t>
  </si>
  <si>
    <t>Sale of Tender Documents</t>
  </si>
  <si>
    <t>Slaughter House</t>
  </si>
  <si>
    <t>FINES, PENALTIES AND FORFEITS</t>
  </si>
  <si>
    <t>Court Fines</t>
  </si>
  <si>
    <t>Miscellaneous Fines, Panelties (Sanitation etc)</t>
  </si>
  <si>
    <t>Fines for Tree Felling - Lumber Charges</t>
  </si>
  <si>
    <t>Spot Fines</t>
  </si>
  <si>
    <t>LANDS &amp;ROYALTIES</t>
  </si>
  <si>
    <t xml:space="preserve">Concession/Ground Rent </t>
  </si>
  <si>
    <t>TOTAL INTERNALLY GENERATED FUND</t>
  </si>
  <si>
    <t>GRANTS</t>
  </si>
  <si>
    <t>GOG CEILING FOR COMPENSATION (ESTABLISHED POST)</t>
  </si>
  <si>
    <t xml:space="preserve">DACF </t>
  </si>
  <si>
    <t>PWD</t>
  </si>
  <si>
    <t>DACF -MP</t>
  </si>
  <si>
    <t>DONOR TRANSFERS FOR AGRIC - MAG</t>
  </si>
  <si>
    <t xml:space="preserve"> GOODS AND SERVICES -DECENTRALISED DEPAERTMENT</t>
  </si>
  <si>
    <t>CAPACITY BUILDING GRANT</t>
  </si>
  <si>
    <t>DISTRICT DEVELOPMENT FACILITY</t>
  </si>
  <si>
    <t>SECTOR SPECIFIC ASSEST TRANSFER DECENTRALISED DEPT</t>
  </si>
  <si>
    <t>UNICEF-ISS SUPPORT FOR SW&amp;CD</t>
  </si>
  <si>
    <t>TOTAL GRANTS</t>
  </si>
  <si>
    <t>GRAND TOTAL</t>
  </si>
  <si>
    <t>Revised</t>
  </si>
  <si>
    <t>supplementary estimates</t>
  </si>
  <si>
    <t>Supplementary Estimates</t>
  </si>
  <si>
    <t>Estimates</t>
  </si>
  <si>
    <t>Funds Available ( GHS ): Account</t>
  </si>
  <si>
    <t>Funds Available ( GHS ): Budget</t>
  </si>
  <si>
    <t>Funds Available ( GHS ): Encumbrance</t>
  </si>
  <si>
    <t>Funds Available ( GHS ): Actual</t>
  </si>
  <si>
    <t>Funds Available ( GHS ): Funds Available</t>
  </si>
  <si>
    <t>308.12200.70111.3080101001.410101.00000000.0000000.910805.1306001.000000.0000.2210709</t>
  </si>
  <si>
    <t>308.12200.70111.3080101001.410101.92001001.0000000.910101.1303001.000000.0000.2210511</t>
  </si>
  <si>
    <t>308.12200.70111.3080101001.410101.92001001.0000000.910101.1306001.000000.0000.2210101</t>
  </si>
  <si>
    <t>308.12200.70111.3080101001.410101.92001001.0000000.910101.1306001.000000.0000.2210103</t>
  </si>
  <si>
    <t>308.12200.70111.3080101001.410101.92001001.0000000.910101.1306001.000000.0000.2210122</t>
  </si>
  <si>
    <t>308.12200.70111.3080101001.410101.92001001.0000000.910101.1306001.000000.0000.2210201</t>
  </si>
  <si>
    <t>308.12200.70111.3080101001.410101.92001001.0000000.910101.1306001.000000.0000.2210203</t>
  </si>
  <si>
    <t>308.12200.70111.3080101001.410101.92001001.0000000.910101.1306001.000000.0000.2210204</t>
  </si>
  <si>
    <t>308.12200.70111.3080101001.410101.92001001.0000000.910101.1306001.000000.0000.2210301</t>
  </si>
  <si>
    <t>308.12200.70111.3080101001.410101.92001001.0000000.910101.1306001.000000.0000.2210404</t>
  </si>
  <si>
    <t>308.12200.70111.3080101001.410101.92001001.0000000.910101.1306001.000000.0000.2210502</t>
  </si>
  <si>
    <t>308.12200.70111.3080101001.410101.92001001.0000000.910101.1306001.000000.0000.2210505</t>
  </si>
  <si>
    <t>308.12200.70111.3080101001.410101.92001001.0000000.910101.1306001.000000.0000.2210509</t>
  </si>
  <si>
    <t>308.12200.70111.3080101001.410101.92001001.0000000.910101.1306001.000000.0000.2210510</t>
  </si>
  <si>
    <t>308.12200.70111.3080101001.410101.92001001.0000000.910101.1306001.000000.0000.2210511</t>
  </si>
  <si>
    <t>308.12200.70111.3080101001.410101.92001001.0000000.910101.1306001.000000.0000.2210602</t>
  </si>
  <si>
    <t>308.12200.70111.3080101001.410101.92001001.0000000.910101.1306001.000000.0000.2210603</t>
  </si>
  <si>
    <t>308.12200.70111.3080101001.410101.92001001.0000000.910101.1306001.000000.0000.2210604</t>
  </si>
  <si>
    <t>308.12200.70111.3080101001.410101.92001001.0000000.910101.1306001.000000.0000.2210606</t>
  </si>
  <si>
    <t>308.12200.70111.3080101001.410101.92001001.0000000.910101.1306001.000000.0000.2210617</t>
  </si>
  <si>
    <t>308.12200.70111.3080101001.410101.92001001.0000000.910101.1306001.000000.0000.2210709</t>
  </si>
  <si>
    <t>308.12200.70111.3080101001.410101.92001001.0000000.910101.1306001.000000.0000.2210711</t>
  </si>
  <si>
    <t>308.12200.70111.3080101001.410101.92001001.0000000.910101.1306001.000000.0000.2210806</t>
  </si>
  <si>
    <t>308.12200.70111.3080101001.410101.92001001.0000000.910101.1306001.000000.0000.2211101</t>
  </si>
  <si>
    <t>308.12200.70111.3080101001.410101.92001001.0000000.910803.1306001.000000.0000.2210103</t>
  </si>
  <si>
    <t>308.12200.70111.3080101001.410101.92001001.0000000.910803.1306001.000000.0000.2210404</t>
  </si>
  <si>
    <t>308.12200.70111.3080101001.410101.92001001.0000000.910803.1306001.000000.0000.2210902</t>
  </si>
  <si>
    <t>308.12200.70111.3080101001.410101.92001004.0000000.910104.1306001.000000.0000.2210711</t>
  </si>
  <si>
    <t>308.12200.70111.3080101001.410101.92001004.0000000.910805.1306001.000000.0000.2210511</t>
  </si>
  <si>
    <t>308.12200.70111.3080101001.410101.92001004.0000000.910805.1306001.000000.0000.2210709</t>
  </si>
  <si>
    <t>308.12200.70111.3080101001.410101.92001005.0000000.910804.1306001.000000.0000.2210905</t>
  </si>
  <si>
    <t>308.12200.70111.3080101001.410201.92001001.0000000.910101.1306001.000000.0000.2210201</t>
  </si>
  <si>
    <t>308.12200.70111.3080101001.410201.92001001.0000000.910101.1306001.000000.0000.2210202</t>
  </si>
  <si>
    <t>308.12200.70111.3080101001.410201.92001001.0000000.910101.1306001.000000.0000.2210203</t>
  </si>
  <si>
    <t>308.12200.70111.3080101001.410201.92001001.0000000.910101.1306001.000000.0000.2210204</t>
  </si>
  <si>
    <t>308.12200.70111.3080101001.410201.92001001.0000000.910101.1306001.000000.0000.2210710</t>
  </si>
  <si>
    <t>308.12200.70111.3080101001.410201.92001001.0000000.910102.1306001.000000.0000.2210101</t>
  </si>
  <si>
    <t>308.12200.70111.3080101001.410201.92001002.0000000.911303.1306001.000000.0000.2210122</t>
  </si>
  <si>
    <t>308.12200.70111.3080101001.410201.92001002.0000000.911303.1306001.000000.0000.2210511</t>
  </si>
  <si>
    <t>308.12200.70111.3080101001.410201.92001002.0000000.911303.1306001.000000.0000.2210711</t>
  </si>
  <si>
    <t>308.12200.70111.3080101001.410201.92001002.0000000.911303.1306001.000000.0000.2210806</t>
  </si>
  <si>
    <t>308.12200.70112.3080201001.130201.92001002.0000000.910111.1306001.000000.0000.2210101</t>
  </si>
  <si>
    <t>308.12200.70112.3080201001.130201.92001002.0000000.910111.1306001.000000.0000.2210511</t>
  </si>
  <si>
    <t>308.12200.70112.3081801001.640101.92001003.0000000.000000.1306001.000000.0000.2210509</t>
  </si>
  <si>
    <t>308.12200.70112.3081901001.320101.92001004.0000000.000000.1306001.000000.0000.2210509</t>
  </si>
  <si>
    <t>308.12200.70133.3080702001.310102.92003002.0000000.910105.1306001.000000.0000.2210511</t>
  </si>
  <si>
    <t>308.12200.70360.3081501001.380102.92005001.0000000.910701.1306001.000000.0000.2210509</t>
  </si>
  <si>
    <t>308.12200.70411.3081102001.160501.92004002.0000000.910102.1306001.000000.0000.2210511</t>
  </si>
  <si>
    <t>308.12200.70421.3080601001.550201.92004001.0000000.910101.1306001.000000.0000.2210509</t>
  </si>
  <si>
    <t>308.12200.70451.3081601001.390202.92003001.0000000.911501.1306001.000000.0000.2210511</t>
  </si>
  <si>
    <t>308.12200.70560.3080901001.360101.92005002.0000000.910112.1306001.000000.0000.2210505</t>
  </si>
  <si>
    <t>308.12200.70610.3081002001.580202.92003003.0000000.910108.1306001.000000.0000.2210510</t>
  </si>
  <si>
    <t>308.12200.70610.3081002001.580202.92003003.0000000.910108.1306001.000000.0000.2210511</t>
  </si>
  <si>
    <t>308.12200.70731.3080403001.530101.92002002.0000000.000000.1306001.000000.0000.2210509</t>
  </si>
  <si>
    <t>308.12200.70731.3080403001.530101.92002002.0000000.910503.1306001.000000.0000.2210711</t>
  </si>
  <si>
    <t>308.12200.70740.3080402001.570201.92002003.0000000.910102.1306001.000000.0000.2210103</t>
  </si>
  <si>
    <t>308.12200.70740.3080402001.570201.92002003.0000000.910102.1306001.000000.0000.2210301</t>
  </si>
  <si>
    <t>308.12200.70912.3080302002.520101.92002001.0000000.910404.1306001.000000.0000.2210108</t>
  </si>
  <si>
    <t>308.12200.70912.3080302002.520101.92002001.0000000.910404.1306001.000000.0000.2210505</t>
  </si>
  <si>
    <t>308.12200.71040.3080802001.620101.92002005.0000000.910601.1306001.000000.0000.2210509</t>
  </si>
  <si>
    <t>Revised Estimates</t>
  </si>
  <si>
    <t>Construction of 1no. Institutional Latrine (Six Seater KVIP) Bredi and atutdrobesa CHPS Compound</t>
  </si>
  <si>
    <t>Drilling and Construction of 4no. Boreholes at Duayaw nkwanta, Mpensenbi, Nkwadwofobehu, Yaw Nyarko &amp; Atudrobesa CHPS</t>
  </si>
  <si>
    <t>Procurement and Supply of 66No. LV Poles</t>
  </si>
  <si>
    <t>Extension of Electricity to Duayaw Nkwanta Industrial Area</t>
  </si>
  <si>
    <t>Procurement and Supply of 720 Dual Desks</t>
  </si>
  <si>
    <t>Construction of Maternity Block at Mankranho</t>
  </si>
  <si>
    <t>Contruction of 1no. 10 seater WC , Drilling and mechanization of 1no.. Borehole at SEKESS</t>
  </si>
  <si>
    <t>SEKESS</t>
  </si>
  <si>
    <t>Bredi &amp; Atudrobesa</t>
  </si>
  <si>
    <t>out</t>
  </si>
  <si>
    <t>new</t>
  </si>
  <si>
    <t>revised estimates</t>
  </si>
  <si>
    <t>Construction 1No. Maternity block at Mankraho</t>
  </si>
  <si>
    <t>Mankraho</t>
  </si>
  <si>
    <t>Fuel &amp; Lubricants - Official Vehicles (local travel cost)</t>
  </si>
  <si>
    <t>Fuel &amp; Lubricants - Official Vehicles(fuel)</t>
  </si>
  <si>
    <t>CANTEEN SERVICES</t>
  </si>
  <si>
    <t>Constructiong of 1No. Foot Bridges at ASUADEE (RUBI)</t>
  </si>
  <si>
    <t>RUBI</t>
  </si>
  <si>
    <t xml:space="preserve">Construction of 1No. 4-Unit Classroom Block with Office, Store &amp; Staff Room, 2seater KVIP with Urinal and supply of 120pieces of mono desk, 4no. Teachers Tables and chairs  </t>
  </si>
  <si>
    <t>TWEWAAHO</t>
  </si>
  <si>
    <t>ACTUAL AS AT JULY</t>
  </si>
  <si>
    <t>OUT</t>
  </si>
  <si>
    <t>EXPENDITURE CLASSIFICATION</t>
  </si>
  <si>
    <t>INITIAL ESTIMATES</t>
  </si>
  <si>
    <t>GOODS &amp; SERVICE</t>
  </si>
  <si>
    <t>CAPEX</t>
  </si>
  <si>
    <t>CFE</t>
  </si>
  <si>
    <t>G&amp;S</t>
  </si>
  <si>
    <t>p1s1</t>
  </si>
  <si>
    <t>General Administration</t>
  </si>
  <si>
    <t>p1s2</t>
  </si>
  <si>
    <t>Finance and Audit</t>
  </si>
  <si>
    <t>p1s4</t>
  </si>
  <si>
    <t>Planning, Budgeting, Coordination and Statistics</t>
  </si>
  <si>
    <t>p1s5</t>
  </si>
  <si>
    <t>Legislative Oversights</t>
  </si>
  <si>
    <t>p1s3</t>
  </si>
  <si>
    <t>Human Resource Management</t>
  </si>
  <si>
    <t>p3s1</t>
  </si>
  <si>
    <t>Physical and Spatial Planning Development</t>
  </si>
  <si>
    <t>p3s2</t>
  </si>
  <si>
    <t>Public Works, Rural Housing and Water Management</t>
  </si>
  <si>
    <t>p3s3</t>
  </si>
  <si>
    <t>Roads and Transport Services</t>
  </si>
  <si>
    <t>p2s1</t>
  </si>
  <si>
    <t>Education, Youth and Sports Services</t>
  </si>
  <si>
    <t>p2s2</t>
  </si>
  <si>
    <t>Public Health Services and Management</t>
  </si>
  <si>
    <t>p2s3</t>
  </si>
  <si>
    <t>Social Welfare  and Community Development</t>
  </si>
  <si>
    <t>p2s4</t>
  </si>
  <si>
    <t>Birth and Death Registration Services</t>
  </si>
  <si>
    <t>p2s5</t>
  </si>
  <si>
    <t>Environmental Health and Sanitation Services</t>
  </si>
  <si>
    <t>p4s1</t>
  </si>
  <si>
    <t>Trade, Tourism and Industrial Development</t>
  </si>
  <si>
    <t>p4s2</t>
  </si>
  <si>
    <t>Agricultural Services and Management</t>
  </si>
  <si>
    <t>p5s1</t>
  </si>
  <si>
    <t>Disaster Prevention and Management</t>
  </si>
  <si>
    <t>p5s2</t>
  </si>
  <si>
    <t>Natural Resource Conservation and Management</t>
  </si>
  <si>
    <t>P1S1</t>
  </si>
  <si>
    <t>P1S3</t>
  </si>
  <si>
    <t>P2S5</t>
  </si>
  <si>
    <t>P3S2</t>
  </si>
  <si>
    <t>P1S4</t>
  </si>
  <si>
    <t>P1S2</t>
  </si>
  <si>
    <t>P1S5</t>
  </si>
  <si>
    <t>P2S1</t>
  </si>
  <si>
    <t>P2S2</t>
  </si>
  <si>
    <t>P2S3</t>
  </si>
  <si>
    <t>P3S3</t>
  </si>
  <si>
    <t>P4S2</t>
  </si>
  <si>
    <t>P3S1</t>
  </si>
  <si>
    <t>P4S1</t>
  </si>
  <si>
    <t>P5S1</t>
  </si>
  <si>
    <t>REVISED BUDGET</t>
  </si>
  <si>
    <t>SUPPLEMENTARY ESTIMATES</t>
  </si>
  <si>
    <t>Construction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</si>
</sst>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Times New Roman"/>
      <family val="1"/>
    </font>
    <font>
      <sz val="18"/>
      <name val="Times New Roman"/>
      <family val="1"/>
    </font>
    <font>
      <sz val="14"/>
      <name val="Times New Roman"/>
      <family val="1"/>
    </font>
    <font>
      <sz val="12"/>
      <color theme="1"/>
      <name val="Tahoma"/>
      <family val="2"/>
    </font>
    <font>
      <b/>
      <sz val="12"/>
      <name val="Tahoma"/>
      <family val="2"/>
    </font>
    <font>
      <sz val="12"/>
      <name val="Tahoma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8"/>
      <color rgb="FF000000"/>
      <name val="Calibri"/>
      <family val="2"/>
    </font>
    <font>
      <sz val="11"/>
      <name val="Calibri"/>
      <family val="2"/>
    </font>
    <font>
      <sz val="12"/>
      <color rgb="FF000000"/>
      <name val="Tahoma"/>
      <family val="2"/>
    </font>
    <font>
      <sz val="12"/>
      <color rgb="FFFF0000"/>
      <name val="Tahoma"/>
      <family val="2"/>
    </font>
    <font>
      <b/>
      <sz val="12"/>
      <color rgb="FFFF0000"/>
      <name val="Tahoma"/>
      <family val="2"/>
    </font>
    <font>
      <sz val="16"/>
      <name val="Times New Roman"/>
      <family val="1"/>
    </font>
    <font>
      <b/>
      <sz val="16"/>
      <name val="Times New Roman"/>
      <family val="1"/>
    </font>
    <font>
      <sz val="16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theme="1"/>
      <name val="Tahoma"/>
      <family val="2"/>
    </font>
    <font>
      <b/>
      <sz val="18"/>
      <color theme="1"/>
      <name val="Tahoma"/>
      <family val="2"/>
    </font>
    <font>
      <b/>
      <sz val="14"/>
      <color rgb="FF000000"/>
      <name val="Times New Roman"/>
      <family val="1"/>
    </font>
    <font>
      <b/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4"/>
      <color rgb="FFFF0000"/>
      <name val="Arial Narrow"/>
      <family val="2"/>
    </font>
    <font>
      <b/>
      <sz val="14"/>
      <name val="Arial Narrow"/>
      <family val="2"/>
    </font>
    <font>
      <sz val="11"/>
      <color rgb="FF000000"/>
      <name val="Calibri"/>
      <family val="2"/>
    </font>
    <font>
      <sz val="14"/>
      <name val="Arial Narrow"/>
      <family val="2"/>
    </font>
    <font>
      <sz val="14"/>
      <color rgb="FF000000"/>
      <name val="Arial Narrow"/>
      <family val="2"/>
    </font>
    <font>
      <b/>
      <sz val="12"/>
      <name val="Arial Narrow"/>
      <family val="2"/>
    </font>
    <font>
      <sz val="11"/>
      <name val="Calibri"/>
      <family val="2"/>
      <scheme val="minor"/>
    </font>
    <font>
      <b/>
      <sz val="14"/>
      <color rgb="FF000000"/>
      <name val="Calibri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Times New Roman"/>
      <family val="1"/>
    </font>
    <font>
      <sz val="14"/>
      <color rgb="FFFF0000"/>
      <name val="Tahoma"/>
      <family val="2"/>
    </font>
    <font>
      <sz val="12"/>
      <color rgb="FF000000"/>
      <name val="Book Antiqua"/>
      <family val="1"/>
    </font>
    <font>
      <b/>
      <sz val="12"/>
      <color rgb="FFFF0000"/>
      <name val="Book Antiqua"/>
      <family val="1"/>
    </font>
    <font>
      <sz val="12"/>
      <name val="Book Antiqua"/>
      <family val="1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20"/>
      <color rgb="FF000000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name val="Calibri"/>
      <family val="2"/>
    </font>
    <font>
      <b/>
      <sz val="14"/>
      <name val="Calibri"/>
      <family val="2"/>
    </font>
    <font>
      <sz val="18"/>
      <name val="Calibri"/>
      <family val="2"/>
    </font>
    <font>
      <sz val="16"/>
      <name val="Arial"/>
      <family val="2"/>
    </font>
    <font>
      <b/>
      <sz val="18"/>
      <name val="Calibri"/>
      <family val="2"/>
    </font>
    <font>
      <b/>
      <sz val="18"/>
      <color rgb="FFFF0000"/>
      <name val="Times New Roman"/>
      <family val="1"/>
    </font>
    <font>
      <b/>
      <sz val="18"/>
      <color rgb="FF000000"/>
      <name val="Times New Roman"/>
      <family val="1"/>
    </font>
    <font>
      <sz val="16"/>
      <color rgb="FF000000"/>
      <name val="Arial"/>
      <family val="2"/>
    </font>
    <font>
      <sz val="18"/>
      <color rgb="FF000000"/>
      <name val="Times New Roman"/>
      <family val="1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00"/>
      <name val="Calibri"/>
      <family val="2"/>
    </font>
    <font>
      <sz val="12"/>
      <color theme="1"/>
      <name val="Arial Narrow"/>
      <family val="2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1">
    <xf numFmtId="0" fontId="0" fillId="0" borderId="0" xfId="0"/>
    <xf numFmtId="0" fontId="5" fillId="0" borderId="0" xfId="0" applyFont="1"/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3" fontId="9" fillId="0" borderId="1" xfId="1" applyFont="1" applyFill="1" applyBorder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3" fontId="10" fillId="0" borderId="1" xfId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vertical="center"/>
    </xf>
    <xf numFmtId="43" fontId="9" fillId="0" borderId="1" xfId="1" applyFont="1" applyFill="1" applyBorder="1" applyAlignment="1" applyProtection="1">
      <alignment vertical="center"/>
    </xf>
    <xf numFmtId="0" fontId="11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4" fontId="9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43" fontId="7" fillId="0" borderId="1" xfId="1" applyFont="1" applyFill="1" applyBorder="1" applyAlignment="1" applyProtection="1"/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6" fillId="0" borderId="0" xfId="0" applyFont="1" applyAlignment="1">
      <alignment horizontal="center" vertical="top" wrapText="1"/>
    </xf>
    <xf numFmtId="43" fontId="7" fillId="0" borderId="0" xfId="1" applyFont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2" fillId="0" borderId="0" xfId="0" applyFont="1"/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43" fontId="4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0" applyNumberFormat="1" applyFont="1"/>
    <xf numFmtId="0" fontId="18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wrapText="1"/>
    </xf>
    <xf numFmtId="43" fontId="20" fillId="0" borderId="1" xfId="1" applyFont="1" applyFill="1" applyBorder="1" applyAlignment="1" applyProtection="1"/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/>
    <xf numFmtId="43" fontId="21" fillId="0" borderId="1" xfId="1" applyFont="1" applyFill="1" applyBorder="1" applyAlignment="1" applyProtection="1"/>
    <xf numFmtId="0" fontId="19" fillId="0" borderId="1" xfId="0" applyFont="1" applyBorder="1" applyAlignment="1">
      <alignment horizontal="left"/>
    </xf>
    <xf numFmtId="43" fontId="19" fillId="0" borderId="1" xfId="1" applyFont="1" applyFill="1" applyBorder="1" applyAlignment="1" applyProtection="1">
      <alignment horizontal="left" wrapText="1"/>
    </xf>
    <xf numFmtId="43" fontId="18" fillId="0" borderId="1" xfId="1" applyFont="1" applyFill="1" applyBorder="1" applyAlignment="1" applyProtection="1">
      <alignment horizontal="left" wrapText="1"/>
    </xf>
    <xf numFmtId="0" fontId="19" fillId="0" borderId="1" xfId="0" applyFont="1" applyBorder="1" applyAlignment="1">
      <alignment horizontal="left" wrapText="1"/>
    </xf>
    <xf numFmtId="43" fontId="19" fillId="0" borderId="1" xfId="0" applyNumberFormat="1" applyFont="1" applyBorder="1" applyAlignment="1">
      <alignment horizontal="center"/>
    </xf>
    <xf numFmtId="0" fontId="20" fillId="0" borderId="1" xfId="1" applyNumberFormat="1" applyFont="1" applyBorder="1" applyAlignment="1" applyProtection="1"/>
    <xf numFmtId="43" fontId="5" fillId="0" borderId="1" xfId="0" applyNumberFormat="1" applyFont="1" applyBorder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3" fontId="7" fillId="0" borderId="1" xfId="1" applyFont="1" applyFill="1" applyBorder="1" applyAlignment="1" applyProtection="1">
      <alignment vertical="center"/>
    </xf>
    <xf numFmtId="0" fontId="7" fillId="0" borderId="1" xfId="0" applyFont="1" applyBorder="1" applyAlignment="1">
      <alignment vertical="center" wrapText="1"/>
    </xf>
    <xf numFmtId="43" fontId="6" fillId="0" borderId="1" xfId="1" applyFont="1" applyFill="1" applyBorder="1" applyAlignment="1" applyProtection="1">
      <alignment vertical="center"/>
    </xf>
    <xf numFmtId="4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43" fontId="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43" fontId="7" fillId="0" borderId="1" xfId="1" applyFont="1" applyFill="1" applyBorder="1" applyAlignment="1" applyProtection="1">
      <alignment horizontal="left" wrapText="1"/>
    </xf>
    <xf numFmtId="0" fontId="6" fillId="0" borderId="1" xfId="0" applyFont="1" applyBorder="1" applyAlignment="1">
      <alignment horizontal="left" wrapText="1"/>
    </xf>
    <xf numFmtId="43" fontId="15" fillId="0" borderId="1" xfId="0" applyNumberFormat="1" applyFont="1" applyBorder="1"/>
    <xf numFmtId="0" fontId="7" fillId="0" borderId="1" xfId="0" applyFont="1" applyBorder="1"/>
    <xf numFmtId="0" fontId="15" fillId="0" borderId="1" xfId="0" applyFont="1" applyBorder="1"/>
    <xf numFmtId="43" fontId="6" fillId="0" borderId="1" xfId="1" applyFont="1" applyFill="1" applyBorder="1" applyAlignment="1" applyProtection="1">
      <alignment horizontal="left" wrapText="1"/>
    </xf>
    <xf numFmtId="0" fontId="15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 wrapText="1"/>
    </xf>
    <xf numFmtId="0" fontId="16" fillId="0" borderId="1" xfId="0" applyFont="1" applyBorder="1"/>
    <xf numFmtId="43" fontId="16" fillId="0" borderId="1" xfId="1" applyFont="1" applyFill="1" applyBorder="1" applyAlignment="1" applyProtection="1">
      <alignment horizontal="left" wrapText="1"/>
    </xf>
    <xf numFmtId="0" fontId="7" fillId="0" borderId="1" xfId="0" applyFont="1" applyBorder="1" applyAlignment="1">
      <alignment horizontal="left"/>
    </xf>
    <xf numFmtId="43" fontId="17" fillId="0" borderId="1" xfId="1" applyFont="1" applyFill="1" applyBorder="1" applyAlignment="1" applyProtection="1">
      <alignment horizontal="left" wrapText="1"/>
    </xf>
    <xf numFmtId="0" fontId="1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left"/>
    </xf>
    <xf numFmtId="43" fontId="7" fillId="0" borderId="1" xfId="0" applyNumberFormat="1" applyFont="1" applyBorder="1" applyAlignment="1">
      <alignment horizontal="left" wrapText="1"/>
    </xf>
    <xf numFmtId="43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/>
    <xf numFmtId="43" fontId="6" fillId="0" borderId="1" xfId="1" applyFont="1" applyFill="1" applyBorder="1" applyAlignment="1" applyProtection="1">
      <alignment horizontal="center"/>
    </xf>
    <xf numFmtId="43" fontId="7" fillId="0" borderId="1" xfId="1" applyFont="1" applyFill="1" applyBorder="1" applyAlignment="1" applyProtection="1">
      <alignment horizontal="center"/>
    </xf>
    <xf numFmtId="43" fontId="7" fillId="0" borderId="1" xfId="1" applyFont="1" applyFill="1" applyBorder="1" applyAlignment="1" applyProtection="1">
      <alignment horizontal="center" vertical="center"/>
    </xf>
    <xf numFmtId="43" fontId="7" fillId="0" borderId="1" xfId="1" applyFont="1" applyFill="1" applyBorder="1" applyAlignment="1" applyProtection="1">
      <alignment wrapText="1"/>
    </xf>
    <xf numFmtId="43" fontId="7" fillId="0" borderId="1" xfId="1" applyFont="1" applyFill="1" applyBorder="1" applyAlignment="1" applyProtection="1">
      <alignment horizontal="right"/>
    </xf>
    <xf numFmtId="43" fontId="6" fillId="0" borderId="1" xfId="1" applyFont="1" applyFill="1" applyBorder="1" applyAlignment="1" applyProtection="1">
      <alignment horizontal="right"/>
    </xf>
    <xf numFmtId="43" fontId="6" fillId="0" borderId="1" xfId="0" applyNumberFormat="1" applyFont="1" applyBorder="1"/>
    <xf numFmtId="43" fontId="6" fillId="0" borderId="1" xfId="1" applyFont="1" applyFill="1" applyBorder="1" applyAlignment="1" applyProtection="1">
      <alignment horizontal="right" wrapText="1"/>
    </xf>
    <xf numFmtId="0" fontId="7" fillId="0" borderId="1" xfId="1" applyNumberFormat="1" applyFont="1" applyFill="1" applyBorder="1" applyAlignment="1" applyProtection="1"/>
    <xf numFmtId="0" fontId="6" fillId="0" borderId="1" xfId="0" applyFont="1" applyBorder="1" applyAlignment="1">
      <alignment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43" fontId="18" fillId="0" borderId="1" xfId="1" applyFont="1" applyFill="1" applyBorder="1" applyAlignment="1" applyProtection="1">
      <alignment horizontal="center"/>
    </xf>
    <xf numFmtId="0" fontId="18" fillId="0" borderId="1" xfId="0" applyFont="1" applyBorder="1" applyAlignment="1">
      <alignment horizontal="left" vertical="top" wrapText="1" readingOrder="1"/>
    </xf>
    <xf numFmtId="164" fontId="18" fillId="0" borderId="1" xfId="0" applyNumberFormat="1" applyFont="1" applyBorder="1" applyAlignment="1">
      <alignment wrapText="1"/>
    </xf>
    <xf numFmtId="164" fontId="19" fillId="0" borderId="1" xfId="0" applyNumberFormat="1" applyFont="1" applyBorder="1" applyAlignment="1">
      <alignment wrapText="1"/>
    </xf>
    <xf numFmtId="43" fontId="22" fillId="0" borderId="1" xfId="0" applyNumberFormat="1" applyFont="1" applyBorder="1"/>
    <xf numFmtId="43" fontId="6" fillId="0" borderId="1" xfId="0" applyNumberFormat="1" applyFont="1" applyBorder="1" applyAlignment="1">
      <alignment horizontal="center"/>
    </xf>
    <xf numFmtId="43" fontId="15" fillId="0" borderId="0" xfId="0" applyNumberFormat="1" applyFont="1" applyAlignment="1">
      <alignment horizontal="center"/>
    </xf>
    <xf numFmtId="43" fontId="25" fillId="0" borderId="1" xfId="0" applyNumberFormat="1" applyFont="1" applyBorder="1"/>
    <xf numFmtId="0" fontId="26" fillId="0" borderId="0" xfId="0" applyFont="1"/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0" borderId="1" xfId="0" applyFont="1" applyBorder="1"/>
    <xf numFmtId="0" fontId="30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vertical="center"/>
    </xf>
    <xf numFmtId="0" fontId="33" fillId="0" borderId="1" xfId="0" applyFont="1" applyBorder="1"/>
    <xf numFmtId="0" fontId="35" fillId="2" borderId="1" xfId="0" applyFont="1" applyFill="1" applyBorder="1"/>
    <xf numFmtId="0" fontId="36" fillId="0" borderId="1" xfId="0" applyFont="1" applyBorder="1"/>
    <xf numFmtId="0" fontId="27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28" fillId="0" borderId="1" xfId="1" applyNumberFormat="1" applyFont="1" applyFill="1" applyBorder="1" applyAlignment="1" applyProtection="1">
      <alignment horizontal="center" vertical="center"/>
    </xf>
    <xf numFmtId="0" fontId="0" fillId="2" borderId="0" xfId="0" applyFill="1"/>
    <xf numFmtId="43" fontId="7" fillId="0" borderId="1" xfId="0" applyNumberFormat="1" applyFont="1" applyBorder="1" applyAlignment="1">
      <alignment horizontal="center"/>
    </xf>
    <xf numFmtId="43" fontId="16" fillId="0" borderId="1" xfId="0" applyNumberFormat="1" applyFont="1" applyBorder="1" applyAlignment="1">
      <alignment horizontal="center"/>
    </xf>
    <xf numFmtId="43" fontId="5" fillId="0" borderId="1" xfId="1" applyFont="1" applyBorder="1"/>
    <xf numFmtId="0" fontId="7" fillId="0" borderId="1" xfId="0" applyFont="1" applyBorder="1" applyAlignment="1">
      <alignment horizontal="left" vertical="top" wrapText="1" readingOrder="1"/>
    </xf>
    <xf numFmtId="43" fontId="19" fillId="0" borderId="1" xfId="1" applyFont="1" applyBorder="1" applyAlignment="1">
      <alignment wrapText="1"/>
    </xf>
    <xf numFmtId="43" fontId="18" fillId="0" borderId="1" xfId="0" applyNumberFormat="1" applyFont="1" applyBorder="1" applyAlignment="1">
      <alignment horizontal="center" vertical="center"/>
    </xf>
    <xf numFmtId="43" fontId="18" fillId="0" borderId="1" xfId="1" applyFont="1" applyBorder="1" applyAlignment="1">
      <alignment wrapText="1"/>
    </xf>
    <xf numFmtId="43" fontId="16" fillId="0" borderId="1" xfId="1" applyFont="1" applyFill="1" applyBorder="1" applyAlignment="1" applyProtection="1"/>
    <xf numFmtId="43" fontId="17" fillId="0" borderId="1" xfId="0" applyNumberFormat="1" applyFont="1" applyBorder="1" applyAlignment="1">
      <alignment horizontal="center"/>
    </xf>
    <xf numFmtId="164" fontId="37" fillId="0" borderId="1" xfId="0" applyNumberFormat="1" applyFont="1" applyBorder="1" applyAlignment="1">
      <alignment wrapText="1"/>
    </xf>
    <xf numFmtId="43" fontId="38" fillId="0" borderId="1" xfId="1" applyFont="1" applyFill="1" applyBorder="1" applyAlignment="1" applyProtection="1"/>
    <xf numFmtId="43" fontId="17" fillId="0" borderId="1" xfId="0" applyNumberFormat="1" applyFont="1" applyBorder="1"/>
    <xf numFmtId="43" fontId="17" fillId="0" borderId="1" xfId="0" applyNumberFormat="1" applyFont="1" applyBorder="1" applyAlignment="1">
      <alignment horizontal="left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wrapText="1"/>
    </xf>
    <xf numFmtId="43" fontId="7" fillId="3" borderId="1" xfId="1" applyFont="1" applyFill="1" applyBorder="1" applyAlignment="1" applyProtection="1"/>
    <xf numFmtId="43" fontId="17" fillId="0" borderId="1" xfId="1" applyFont="1" applyFill="1" applyBorder="1" applyAlignment="1" applyProtection="1">
      <alignment vertical="center"/>
    </xf>
    <xf numFmtId="43" fontId="17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/>
    </xf>
    <xf numFmtId="43" fontId="7" fillId="2" borderId="1" xfId="1" applyFont="1" applyFill="1" applyBorder="1" applyAlignment="1" applyProtection="1">
      <alignment horizontal="center" wrapText="1"/>
    </xf>
    <xf numFmtId="43" fontId="7" fillId="2" borderId="1" xfId="1" applyFont="1" applyFill="1" applyBorder="1" applyAlignment="1" applyProtection="1"/>
    <xf numFmtId="0" fontId="7" fillId="2" borderId="1" xfId="0" applyFont="1" applyFill="1" applyBorder="1" applyAlignment="1">
      <alignment horizontal="left" wrapText="1"/>
    </xf>
    <xf numFmtId="43" fontId="17" fillId="0" borderId="1" xfId="1" applyFont="1" applyFill="1" applyBorder="1" applyAlignment="1" applyProtection="1">
      <alignment horizontal="right" vertical="center"/>
    </xf>
    <xf numFmtId="43" fontId="17" fillId="0" borderId="1" xfId="1" applyFont="1" applyBorder="1"/>
    <xf numFmtId="43" fontId="17" fillId="0" borderId="1" xfId="1" applyFont="1" applyBorder="1" applyAlignment="1">
      <alignment vertical="center"/>
    </xf>
    <xf numFmtId="43" fontId="17" fillId="0" borderId="1" xfId="1" applyFont="1" applyFill="1" applyBorder="1" applyAlignment="1" applyProtection="1"/>
    <xf numFmtId="43" fontId="39" fillId="0" borderId="1" xfId="0" applyNumberFormat="1" applyFont="1" applyBorder="1"/>
    <xf numFmtId="43" fontId="40" fillId="0" borderId="1" xfId="1" applyFont="1" applyFill="1" applyBorder="1" applyAlignment="1" applyProtection="1">
      <alignment horizontal="right" vertical="center"/>
    </xf>
    <xf numFmtId="43" fontId="41" fillId="0" borderId="1" xfId="0" applyNumberFormat="1" applyFont="1" applyBorder="1"/>
    <xf numFmtId="164" fontId="40" fillId="0" borderId="1" xfId="0" applyNumberFormat="1" applyFont="1" applyBorder="1" applyAlignment="1">
      <alignment horizontal="right" vertical="center"/>
    </xf>
    <xf numFmtId="43" fontId="40" fillId="0" borderId="1" xfId="0" applyNumberFormat="1" applyFont="1" applyBorder="1"/>
    <xf numFmtId="43" fontId="41" fillId="0" borderId="1" xfId="1" applyFont="1" applyFill="1" applyBorder="1" applyAlignment="1" applyProtection="1">
      <alignment vertical="center"/>
    </xf>
    <xf numFmtId="43" fontId="41" fillId="0" borderId="1" xfId="1" applyFont="1" applyFill="1" applyBorder="1" applyAlignment="1">
      <alignment vertical="center"/>
    </xf>
    <xf numFmtId="43" fontId="42" fillId="0" borderId="1" xfId="0" applyNumberFormat="1" applyFont="1" applyBorder="1"/>
    <xf numFmtId="0" fontId="43" fillId="0" borderId="1" xfId="0" applyFont="1" applyBorder="1"/>
    <xf numFmtId="0" fontId="44" fillId="0" borderId="1" xfId="0" applyFont="1" applyBorder="1" applyAlignment="1">
      <alignment horizontal="center"/>
    </xf>
    <xf numFmtId="0" fontId="45" fillId="0" borderId="0" xfId="0" applyFont="1"/>
    <xf numFmtId="43" fontId="46" fillId="0" borderId="1" xfId="0" applyNumberFormat="1" applyFont="1" applyBorder="1"/>
    <xf numFmtId="43" fontId="47" fillId="0" borderId="1" xfId="1" applyFont="1" applyFill="1" applyBorder="1" applyAlignment="1" applyProtection="1">
      <alignment vertical="center"/>
    </xf>
    <xf numFmtId="43" fontId="47" fillId="0" borderId="1" xfId="1" applyFont="1" applyFill="1" applyBorder="1" applyAlignment="1">
      <alignment vertical="center"/>
    </xf>
    <xf numFmtId="43" fontId="48" fillId="0" borderId="1" xfId="0" applyNumberFormat="1" applyFont="1" applyBorder="1"/>
    <xf numFmtId="0" fontId="45" fillId="0" borderId="1" xfId="0" applyFont="1" applyBorder="1"/>
    <xf numFmtId="164" fontId="10" fillId="0" borderId="1" xfId="0" applyNumberFormat="1" applyFont="1" applyBorder="1" applyAlignment="1">
      <alignment wrapText="1"/>
    </xf>
    <xf numFmtId="0" fontId="11" fillId="0" borderId="1" xfId="0" applyFont="1" applyBorder="1"/>
    <xf numFmtId="43" fontId="11" fillId="0" borderId="1" xfId="1" applyFont="1" applyBorder="1"/>
    <xf numFmtId="43" fontId="49" fillId="0" borderId="1" xfId="0" applyNumberFormat="1" applyFont="1" applyBorder="1"/>
    <xf numFmtId="43" fontId="49" fillId="0" borderId="1" xfId="1" applyFont="1" applyBorder="1"/>
    <xf numFmtId="0" fontId="50" fillId="0" borderId="1" xfId="0" applyFont="1" applyBorder="1"/>
    <xf numFmtId="43" fontId="40" fillId="0" borderId="1" xfId="1" applyFont="1" applyFill="1" applyBorder="1" applyAlignment="1" applyProtection="1">
      <alignment horizontal="right"/>
    </xf>
    <xf numFmtId="43" fontId="7" fillId="0" borderId="1" xfId="1" applyFont="1" applyBorder="1" applyAlignment="1">
      <alignment wrapText="1"/>
    </xf>
    <xf numFmtId="43" fontId="16" fillId="0" borderId="1" xfId="1" applyFont="1" applyBorder="1" applyAlignment="1">
      <alignment vertical="center"/>
    </xf>
    <xf numFmtId="43" fontId="22" fillId="0" borderId="1" xfId="1" applyFont="1" applyBorder="1"/>
    <xf numFmtId="0" fontId="10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wrapText="1"/>
    </xf>
    <xf numFmtId="43" fontId="10" fillId="4" borderId="1" xfId="1" applyFont="1" applyFill="1" applyBorder="1" applyAlignment="1" applyProtection="1">
      <alignment horizontal="center" vertical="center"/>
    </xf>
    <xf numFmtId="0" fontId="23" fillId="0" borderId="1" xfId="0" applyFont="1" applyBorder="1"/>
    <xf numFmtId="0" fontId="8" fillId="0" borderId="1" xfId="0" applyFont="1" applyBorder="1" applyAlignment="1">
      <alignment vertical="center"/>
    </xf>
    <xf numFmtId="43" fontId="5" fillId="0" borderId="0" xfId="1" applyFont="1" applyBorder="1"/>
    <xf numFmtId="43" fontId="7" fillId="2" borderId="1" xfId="1" applyFont="1" applyFill="1" applyBorder="1" applyAlignment="1" applyProtection="1">
      <alignment vertical="center"/>
    </xf>
    <xf numFmtId="43" fontId="7" fillId="2" borderId="1" xfId="1" applyFont="1" applyFill="1" applyBorder="1" applyAlignment="1" applyProtection="1">
      <alignment horizontal="left" wrapText="1"/>
    </xf>
    <xf numFmtId="43" fontId="7" fillId="4" borderId="1" xfId="1" applyFont="1" applyFill="1" applyBorder="1" applyAlignment="1" applyProtection="1">
      <alignment vertical="center"/>
    </xf>
    <xf numFmtId="43" fontId="6" fillId="4" borderId="1" xfId="1" applyFont="1" applyFill="1" applyBorder="1" applyAlignment="1" applyProtection="1">
      <alignment vertical="center"/>
    </xf>
    <xf numFmtId="43" fontId="0" fillId="0" borderId="0" xfId="0" applyNumberFormat="1"/>
    <xf numFmtId="43" fontId="6" fillId="0" borderId="1" xfId="1" applyFont="1" applyFill="1" applyBorder="1" applyAlignment="1" applyProtection="1"/>
    <xf numFmtId="43" fontId="4" fillId="0" borderId="5" xfId="1" applyFont="1" applyBorder="1" applyAlignment="1" applyProtection="1"/>
    <xf numFmtId="0" fontId="2" fillId="2" borderId="0" xfId="0" applyFont="1" applyFill="1" applyAlignment="1">
      <alignment wrapText="1"/>
    </xf>
    <xf numFmtId="0" fontId="51" fillId="0" borderId="0" xfId="0" applyFont="1"/>
    <xf numFmtId="43" fontId="51" fillId="0" borderId="0" xfId="0" applyNumberFormat="1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43" fontId="51" fillId="2" borderId="0" xfId="1" applyFont="1" applyFill="1" applyAlignment="1" applyProtection="1"/>
    <xf numFmtId="0" fontId="14" fillId="0" borderId="0" xfId="0" applyFont="1"/>
    <xf numFmtId="43" fontId="14" fillId="0" borderId="0" xfId="1" applyFont="1" applyAlignment="1" applyProtection="1"/>
    <xf numFmtId="43" fontId="14" fillId="0" borderId="0" xfId="0" applyNumberFormat="1" applyFont="1"/>
    <xf numFmtId="0" fontId="14" fillId="2" borderId="0" xfId="0" applyFont="1" applyFill="1" applyAlignment="1">
      <alignment horizontal="center"/>
    </xf>
    <xf numFmtId="43" fontId="52" fillId="2" borderId="0" xfId="1" applyFont="1" applyFill="1" applyAlignment="1" applyProtection="1"/>
    <xf numFmtId="0" fontId="14" fillId="0" borderId="0" xfId="0" applyFont="1" applyAlignment="1">
      <alignment horizontal="center"/>
    </xf>
    <xf numFmtId="43" fontId="3" fillId="0" borderId="0" xfId="0" applyNumberFormat="1" applyFont="1"/>
    <xf numFmtId="0" fontId="53" fillId="2" borderId="0" xfId="0" applyFont="1" applyFill="1"/>
    <xf numFmtId="0" fontId="54" fillId="0" borderId="0" xfId="0" applyFont="1"/>
    <xf numFmtId="43" fontId="3" fillId="2" borderId="0" xfId="1" applyFont="1" applyFill="1" applyAlignment="1" applyProtection="1"/>
    <xf numFmtId="43" fontId="3" fillId="2" borderId="0" xfId="0" applyNumberFormat="1" applyFont="1" applyFill="1"/>
    <xf numFmtId="0" fontId="54" fillId="0" borderId="0" xfId="0" applyFont="1" applyAlignment="1">
      <alignment horizontal="left" readingOrder="1"/>
    </xf>
    <xf numFmtId="0" fontId="54" fillId="0" borderId="0" xfId="0" applyFont="1" applyAlignment="1">
      <alignment horizontal="left" wrapText="1" readingOrder="1"/>
    </xf>
    <xf numFmtId="0" fontId="3" fillId="2" borderId="0" xfId="0" applyFont="1" applyFill="1"/>
    <xf numFmtId="0" fontId="54" fillId="0" borderId="0" xfId="0" applyFont="1" applyAlignment="1">
      <alignment wrapText="1"/>
    </xf>
    <xf numFmtId="43" fontId="55" fillId="2" borderId="0" xfId="1" applyFont="1" applyFill="1" applyAlignment="1" applyProtection="1"/>
    <xf numFmtId="0" fontId="2" fillId="0" borderId="0" xfId="0" applyFont="1" applyAlignment="1">
      <alignment vertical="center" wrapText="1"/>
    </xf>
    <xf numFmtId="43" fontId="2" fillId="0" borderId="0" xfId="1" applyFont="1" applyAlignment="1" applyProtection="1">
      <alignment vertical="center"/>
    </xf>
    <xf numFmtId="43" fontId="56" fillId="2" borderId="0" xfId="1" applyFont="1" applyFill="1" applyAlignment="1" applyProtection="1">
      <alignment vertical="center"/>
    </xf>
    <xf numFmtId="43" fontId="2" fillId="5" borderId="0" xfId="1" applyFont="1" applyFill="1" applyAlignment="1" applyProtection="1">
      <alignment vertical="center" wrapText="1"/>
    </xf>
    <xf numFmtId="43" fontId="3" fillId="0" borderId="0" xfId="0" applyNumberFormat="1" applyFont="1" applyAlignment="1">
      <alignment vertical="center"/>
    </xf>
    <xf numFmtId="0" fontId="55" fillId="0" borderId="0" xfId="0" applyFont="1" applyAlignment="1">
      <alignment horizontal="center"/>
    </xf>
    <xf numFmtId="43" fontId="55" fillId="5" borderId="0" xfId="0" applyNumberFormat="1" applyFont="1" applyFill="1"/>
    <xf numFmtId="43" fontId="55" fillId="0" borderId="0" xfId="0" applyNumberFormat="1" applyFont="1"/>
    <xf numFmtId="0" fontId="57" fillId="0" borderId="0" xfId="0" applyFont="1" applyAlignment="1">
      <alignment wrapText="1"/>
    </xf>
    <xf numFmtId="0" fontId="0" fillId="0" borderId="0" xfId="0" applyAlignment="1">
      <alignment vertical="center"/>
    </xf>
    <xf numFmtId="43" fontId="53" fillId="2" borderId="0" xfId="1" applyFont="1" applyFill="1" applyAlignment="1" applyProtection="1"/>
    <xf numFmtId="0" fontId="53" fillId="2" borderId="0" xfId="0" applyFont="1" applyFill="1" applyAlignment="1">
      <alignment horizontal="center"/>
    </xf>
    <xf numFmtId="0" fontId="53" fillId="0" borderId="0" xfId="0" applyFont="1" applyAlignment="1">
      <alignment horizontal="center"/>
    </xf>
    <xf numFmtId="0" fontId="53" fillId="0" borderId="0" xfId="0" applyFont="1"/>
    <xf numFmtId="43" fontId="53" fillId="0" borderId="0" xfId="0" applyNumberFormat="1" applyFont="1"/>
    <xf numFmtId="0" fontId="13" fillId="0" borderId="0" xfId="0" applyFont="1"/>
    <xf numFmtId="0" fontId="57" fillId="2" borderId="0" xfId="0" applyFont="1" applyFill="1"/>
    <xf numFmtId="0" fontId="58" fillId="0" borderId="0" xfId="0" applyFont="1"/>
    <xf numFmtId="0" fontId="58" fillId="0" borderId="0" xfId="0" applyFont="1" applyAlignment="1">
      <alignment horizontal="left" readingOrder="1"/>
    </xf>
    <xf numFmtId="0" fontId="59" fillId="2" borderId="0" xfId="0" applyFont="1" applyFill="1"/>
    <xf numFmtId="0" fontId="58" fillId="0" borderId="0" xfId="0" applyFont="1" applyAlignment="1">
      <alignment horizontal="left" wrapText="1" readingOrder="1"/>
    </xf>
    <xf numFmtId="0" fontId="58" fillId="0" borderId="0" xfId="0" applyFont="1" applyAlignment="1">
      <alignment wrapText="1"/>
    </xf>
    <xf numFmtId="43" fontId="29" fillId="2" borderId="0" xfId="1" applyFont="1" applyFill="1" applyAlignment="1" applyProtection="1"/>
    <xf numFmtId="43" fontId="60" fillId="2" borderId="0" xfId="1" applyFont="1" applyFill="1" applyAlignment="1" applyProtection="1"/>
    <xf numFmtId="0" fontId="61" fillId="2" borderId="0" xfId="0" applyFont="1" applyFill="1"/>
    <xf numFmtId="43" fontId="34" fillId="2" borderId="0" xfId="1" applyFont="1" applyFill="1" applyAlignment="1" applyProtection="1"/>
    <xf numFmtId="0" fontId="61" fillId="0" borderId="0" xfId="0" applyFont="1"/>
    <xf numFmtId="0" fontId="3" fillId="2" borderId="0" xfId="0" applyFont="1" applyFill="1" applyAlignment="1">
      <alignment horizontal="center"/>
    </xf>
    <xf numFmtId="43" fontId="59" fillId="2" borderId="0" xfId="1" applyFont="1" applyFill="1" applyAlignment="1" applyProtection="1"/>
    <xf numFmtId="43" fontId="13" fillId="2" borderId="0" xfId="0" applyNumberFormat="1" applyFont="1" applyFill="1"/>
    <xf numFmtId="43" fontId="13" fillId="0" borderId="0" xfId="0" applyNumberFormat="1" applyFont="1"/>
    <xf numFmtId="43" fontId="62" fillId="2" borderId="0" xfId="1" applyFont="1" applyFill="1" applyAlignment="1" applyProtection="1"/>
    <xf numFmtId="0" fontId="57" fillId="2" borderId="0" xfId="0" applyFont="1" applyFill="1" applyAlignment="1">
      <alignment wrapText="1"/>
    </xf>
    <xf numFmtId="0" fontId="57" fillId="0" borderId="0" xfId="0" applyFont="1" applyAlignment="1">
      <alignment horizontal="center" wrapText="1"/>
    </xf>
    <xf numFmtId="0" fontId="63" fillId="0" borderId="0" xfId="0" applyFont="1" applyAlignment="1">
      <alignment wrapText="1"/>
    </xf>
    <xf numFmtId="43" fontId="13" fillId="2" borderId="0" xfId="1" applyFont="1" applyFill="1" applyAlignment="1" applyProtection="1"/>
    <xf numFmtId="0" fontId="62" fillId="2" borderId="0" xfId="0" applyFont="1" applyFill="1"/>
    <xf numFmtId="0" fontId="62" fillId="0" borderId="0" xfId="0" applyFont="1" applyAlignment="1">
      <alignment horizontal="center"/>
    </xf>
    <xf numFmtId="0" fontId="59" fillId="0" borderId="0" xfId="0" applyFont="1"/>
    <xf numFmtId="0" fontId="1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0" xfId="1" applyFont="1" applyAlignment="1" applyProtection="1">
      <alignment horizontal="center"/>
    </xf>
    <xf numFmtId="0" fontId="3" fillId="0" borderId="0" xfId="0" applyFont="1" applyAlignment="1">
      <alignment horizontal="center" wrapText="1"/>
    </xf>
    <xf numFmtId="0" fontId="59" fillId="2" borderId="0" xfId="0" applyFont="1" applyFill="1" applyAlignment="1">
      <alignment horizontal="center"/>
    </xf>
    <xf numFmtId="43" fontId="62" fillId="0" borderId="0" xfId="0" applyNumberFormat="1" applyFont="1"/>
    <xf numFmtId="0" fontId="57" fillId="0" borderId="0" xfId="0" applyFont="1"/>
    <xf numFmtId="43" fontId="3" fillId="0" borderId="0" xfId="1" applyFont="1" applyFill="1" applyAlignment="1" applyProtection="1"/>
    <xf numFmtId="43" fontId="59" fillId="0" borderId="0" xfId="1" applyFont="1" applyFill="1" applyAlignment="1" applyProtection="1"/>
    <xf numFmtId="0" fontId="3" fillId="0" borderId="0" xfId="0" applyFont="1"/>
    <xf numFmtId="43" fontId="14" fillId="0" borderId="0" xfId="1" applyFont="1" applyFill="1" applyAlignment="1" applyProtection="1"/>
    <xf numFmtId="43" fontId="55" fillId="0" borderId="0" xfId="1" applyFont="1" applyFill="1" applyAlignment="1" applyProtection="1"/>
    <xf numFmtId="43" fontId="13" fillId="0" borderId="0" xfId="1" applyFont="1" applyFill="1" applyAlignment="1" applyProtection="1"/>
    <xf numFmtId="43" fontId="62" fillId="0" borderId="0" xfId="1" applyFont="1" applyFill="1" applyAlignment="1" applyProtection="1"/>
    <xf numFmtId="43" fontId="64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43" fontId="11" fillId="0" borderId="0" xfId="1" applyFont="1"/>
    <xf numFmtId="43" fontId="64" fillId="0" borderId="0" xfId="1" applyFont="1"/>
    <xf numFmtId="43" fontId="18" fillId="0" borderId="1" xfId="1" applyFont="1" applyFill="1" applyBorder="1" applyAlignment="1" applyProtection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43" fontId="20" fillId="0" borderId="1" xfId="1" applyFont="1" applyFill="1" applyBorder="1" applyAlignment="1" applyProtection="1">
      <alignment wrapText="1"/>
    </xf>
    <xf numFmtId="0" fontId="15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43" fontId="7" fillId="2" borderId="1" xfId="1" applyFont="1" applyFill="1" applyBorder="1" applyAlignment="1" applyProtection="1">
      <alignment wrapText="1"/>
    </xf>
    <xf numFmtId="43" fontId="6" fillId="0" borderId="1" xfId="1" applyFont="1" applyFill="1" applyBorder="1" applyAlignment="1" applyProtection="1">
      <alignment wrapText="1"/>
    </xf>
    <xf numFmtId="43" fontId="0" fillId="0" borderId="0" xfId="0" applyNumberFormat="1" applyAlignment="1">
      <alignment vertical="center"/>
    </xf>
    <xf numFmtId="0" fontId="33" fillId="0" borderId="0" xfId="0" applyFont="1"/>
    <xf numFmtId="0" fontId="7" fillId="2" borderId="1" xfId="0" applyFont="1" applyFill="1" applyBorder="1" applyAlignment="1">
      <alignment horizontal="left" vertical="center" wrapText="1"/>
    </xf>
    <xf numFmtId="43" fontId="7" fillId="4" borderId="1" xfId="1" applyFont="1" applyFill="1" applyBorder="1" applyAlignment="1" applyProtection="1"/>
    <xf numFmtId="0" fontId="7" fillId="4" borderId="1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center" wrapText="1"/>
    </xf>
    <xf numFmtId="43" fontId="7" fillId="4" borderId="1" xfId="1" applyFont="1" applyFill="1" applyBorder="1" applyAlignment="1" applyProtection="1">
      <alignment horizontal="left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5" fillId="0" borderId="1" xfId="1" applyNumberFormat="1" applyFont="1" applyFill="1" applyBorder="1" applyAlignment="1" applyProtection="1">
      <alignment horizontal="center" vertical="center" wrapText="1"/>
    </xf>
    <xf numFmtId="0" fontId="32" fillId="0" borderId="1" xfId="0" applyFont="1" applyBorder="1" applyAlignment="1">
      <alignment vertical="center"/>
    </xf>
    <xf numFmtId="0" fontId="66" fillId="0" borderId="1" xfId="0" applyFont="1" applyBorder="1" applyAlignment="1">
      <alignment vertical="center" wrapText="1"/>
    </xf>
    <xf numFmtId="0" fontId="66" fillId="0" borderId="1" xfId="0" applyFont="1" applyBorder="1" applyAlignment="1">
      <alignment vertical="center"/>
    </xf>
    <xf numFmtId="0" fontId="67" fillId="0" borderId="1" xfId="0" applyFont="1" applyBorder="1" applyAlignment="1">
      <alignment vertical="center"/>
    </xf>
    <xf numFmtId="0" fontId="66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vertical="center" wrapText="1"/>
    </xf>
    <xf numFmtId="43" fontId="68" fillId="0" borderId="1" xfId="0" applyNumberFormat="1" applyFont="1" applyBorder="1"/>
    <xf numFmtId="0" fontId="66" fillId="0" borderId="1" xfId="0" applyFont="1" applyBorder="1" applyAlignment="1">
      <alignment wrapText="1"/>
    </xf>
    <xf numFmtId="0" fontId="66" fillId="0" borderId="1" xfId="0" applyFont="1" applyBorder="1"/>
    <xf numFmtId="0" fontId="32" fillId="0" borderId="1" xfId="0" applyFont="1" applyBorder="1"/>
    <xf numFmtId="0" fontId="69" fillId="0" borderId="1" xfId="0" applyFont="1" applyBorder="1"/>
    <xf numFmtId="0" fontId="4" fillId="4" borderId="0" xfId="0" applyFont="1" applyFill="1"/>
    <xf numFmtId="0" fontId="5" fillId="4" borderId="0" xfId="0" applyFont="1" applyFill="1"/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7" fillId="0" borderId="2" xfId="1" applyNumberFormat="1" applyFont="1" applyFill="1" applyBorder="1" applyAlignment="1" applyProtection="1">
      <alignment horizontal="center" vertical="center"/>
    </xf>
    <xf numFmtId="0" fontId="27" fillId="0" borderId="3" xfId="1" applyNumberFormat="1" applyFont="1" applyFill="1" applyBorder="1" applyAlignment="1" applyProtection="1">
      <alignment horizontal="center" vertical="center"/>
    </xf>
    <xf numFmtId="0" fontId="27" fillId="0" borderId="4" xfId="1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 wrapText="1"/>
    </xf>
    <xf numFmtId="0" fontId="7" fillId="4" borderId="0" xfId="0" applyFont="1" applyFill="1" applyAlignment="1">
      <alignment horizontal="center" vertical="top" wrapText="1"/>
    </xf>
    <xf numFmtId="0" fontId="15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/>
    </xf>
    <xf numFmtId="0" fontId="6" fillId="4" borderId="1" xfId="0" applyFont="1" applyFill="1" applyBorder="1" applyAlignment="1">
      <alignment horizontal="left" wrapText="1"/>
    </xf>
    <xf numFmtId="43" fontId="6" fillId="4" borderId="1" xfId="0" applyNumberFormat="1" applyFont="1" applyFill="1" applyBorder="1" applyAlignment="1">
      <alignment horizontal="center" vertical="center"/>
    </xf>
    <xf numFmtId="43" fontId="6" fillId="4" borderId="1" xfId="1" applyFont="1" applyFill="1" applyBorder="1" applyAlignment="1" applyProtection="1">
      <alignment horizontal="left" wrapText="1"/>
    </xf>
    <xf numFmtId="43" fontId="5" fillId="4" borderId="0" xfId="0" applyNumberFormat="1" applyFont="1" applyFill="1"/>
    <xf numFmtId="0" fontId="6" fillId="4" borderId="1" xfId="0" applyFont="1" applyFill="1" applyBorder="1" applyAlignment="1">
      <alignment horizontal="left" wrapText="1"/>
    </xf>
    <xf numFmtId="43" fontId="15" fillId="4" borderId="1" xfId="0" applyNumberFormat="1" applyFont="1" applyFill="1" applyBorder="1"/>
    <xf numFmtId="0" fontId="13" fillId="4" borderId="0" xfId="0" applyFont="1" applyFill="1" applyAlignment="1">
      <alignment horizontal="center"/>
    </xf>
    <xf numFmtId="0" fontId="7" fillId="4" borderId="1" xfId="0" applyFont="1" applyFill="1" applyBorder="1"/>
    <xf numFmtId="0" fontId="15" fillId="4" borderId="1" xfId="0" applyFont="1" applyFill="1" applyBorder="1"/>
    <xf numFmtId="0" fontId="7" fillId="4" borderId="0" xfId="0" applyFont="1" applyFill="1" applyAlignment="1">
      <alignment horizontal="center"/>
    </xf>
    <xf numFmtId="0" fontId="15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left"/>
    </xf>
    <xf numFmtId="0" fontId="16" fillId="4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left" wrapText="1"/>
    </xf>
    <xf numFmtId="0" fontId="16" fillId="4" borderId="1" xfId="0" applyFont="1" applyFill="1" applyBorder="1"/>
    <xf numFmtId="0" fontId="16" fillId="4" borderId="0" xfId="0" applyFont="1" applyFill="1" applyAlignment="1">
      <alignment horizontal="center"/>
    </xf>
    <xf numFmtId="43" fontId="16" fillId="4" borderId="1" xfId="1" applyFont="1" applyFill="1" applyBorder="1" applyAlignment="1" applyProtection="1">
      <alignment horizontal="left" wrapText="1"/>
    </xf>
    <xf numFmtId="0" fontId="7" fillId="4" borderId="1" xfId="0" applyFont="1" applyFill="1" applyBorder="1" applyAlignment="1">
      <alignment horizontal="left"/>
    </xf>
    <xf numFmtId="43" fontId="17" fillId="4" borderId="1" xfId="1" applyFont="1" applyFill="1" applyBorder="1" applyAlignment="1" applyProtection="1">
      <alignment horizontal="left" wrapText="1"/>
    </xf>
    <xf numFmtId="0" fontId="16" fillId="4" borderId="1" xfId="0" applyFont="1" applyFill="1" applyBorder="1" applyAlignment="1">
      <alignment horizontal="center" vertical="center"/>
    </xf>
    <xf numFmtId="43" fontId="7" fillId="4" borderId="1" xfId="0" applyNumberFormat="1" applyFont="1" applyFill="1" applyBorder="1" applyAlignment="1">
      <alignment horizontal="center" vertical="center"/>
    </xf>
    <xf numFmtId="43" fontId="15" fillId="4" borderId="0" xfId="0" applyNumberFormat="1" applyFont="1" applyFill="1" applyAlignment="1">
      <alignment horizontal="center"/>
    </xf>
    <xf numFmtId="0" fontId="5" fillId="4" borderId="1" xfId="0" applyFont="1" applyFill="1" applyBorder="1"/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22" fillId="4" borderId="4" xfId="0" applyFont="1" applyFill="1" applyBorder="1" applyAlignment="1">
      <alignment horizontal="center"/>
    </xf>
    <xf numFmtId="0" fontId="8" fillId="4" borderId="0" xfId="0" applyFont="1" applyFill="1" applyAlignment="1">
      <alignment horizontal="center" vertical="top" wrapText="1"/>
    </xf>
    <xf numFmtId="9" fontId="6" fillId="4" borderId="1" xfId="0" applyNumberFormat="1" applyFont="1" applyFill="1" applyBorder="1" applyAlignment="1">
      <alignment horizontal="left"/>
    </xf>
    <xf numFmtId="43" fontId="7" fillId="4" borderId="1" xfId="0" applyNumberFormat="1" applyFont="1" applyFill="1" applyBorder="1" applyAlignment="1">
      <alignment horizontal="left" wrapText="1"/>
    </xf>
    <xf numFmtId="43" fontId="6" fillId="4" borderId="1" xfId="0" applyNumberFormat="1" applyFont="1" applyFill="1" applyBorder="1" applyAlignment="1">
      <alignment horizontal="left"/>
    </xf>
    <xf numFmtId="43" fontId="6" fillId="4" borderId="1" xfId="1" applyFont="1" applyFill="1" applyBorder="1" applyAlignment="1" applyProtection="1"/>
    <xf numFmtId="43" fontId="4" fillId="4" borderId="0" xfId="0" applyNumberFormat="1" applyFont="1" applyFill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6" fillId="4" borderId="1" xfId="0" applyFont="1" applyFill="1" applyBorder="1"/>
    <xf numFmtId="43" fontId="6" fillId="4" borderId="1" xfId="1" applyFont="1" applyFill="1" applyBorder="1" applyAlignment="1" applyProtection="1">
      <alignment horizontal="center"/>
    </xf>
    <xf numFmtId="43" fontId="7" fillId="4" borderId="1" xfId="1" applyFont="1" applyFill="1" applyBorder="1" applyAlignment="1" applyProtection="1">
      <alignment horizontal="center"/>
    </xf>
    <xf numFmtId="43" fontId="7" fillId="4" borderId="1" xfId="1" applyFont="1" applyFill="1" applyBorder="1" applyAlignment="1" applyProtection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8" fillId="4" borderId="0" xfId="0" applyFont="1" applyFill="1"/>
    <xf numFmtId="43" fontId="7" fillId="4" borderId="1" xfId="1" applyFont="1" applyFill="1" applyBorder="1" applyAlignment="1" applyProtection="1">
      <alignment wrapText="1"/>
    </xf>
    <xf numFmtId="43" fontId="7" fillId="4" borderId="1" xfId="1" applyFont="1" applyFill="1" applyBorder="1" applyAlignment="1" applyProtection="1">
      <alignment horizontal="right"/>
    </xf>
    <xf numFmtId="43" fontId="17" fillId="4" borderId="1" xfId="0" applyNumberFormat="1" applyFont="1" applyFill="1" applyBorder="1" applyAlignment="1">
      <alignment horizontal="left"/>
    </xf>
    <xf numFmtId="43" fontId="17" fillId="4" borderId="1" xfId="1" applyFont="1" applyFill="1" applyBorder="1" applyAlignment="1" applyProtection="1"/>
    <xf numFmtId="43" fontId="6" fillId="4" borderId="1" xfId="1" applyFont="1" applyFill="1" applyBorder="1" applyAlignment="1" applyProtection="1">
      <alignment horizontal="right"/>
    </xf>
    <xf numFmtId="43" fontId="4" fillId="4" borderId="5" xfId="1" applyFont="1" applyFill="1" applyBorder="1" applyAlignment="1" applyProtection="1"/>
    <xf numFmtId="0" fontId="0" fillId="4" borderId="0" xfId="0" applyFill="1"/>
    <xf numFmtId="43" fontId="17" fillId="4" borderId="1" xfId="0" applyNumberFormat="1" applyFont="1" applyFill="1" applyBorder="1"/>
    <xf numFmtId="43" fontId="6" fillId="4" borderId="1" xfId="0" applyNumberFormat="1" applyFont="1" applyFill="1" applyBorder="1"/>
    <xf numFmtId="0" fontId="6" fillId="4" borderId="1" xfId="0" applyFont="1" applyFill="1" applyBorder="1" applyAlignment="1">
      <alignment horizontal="center"/>
    </xf>
    <xf numFmtId="0" fontId="2" fillId="4" borderId="0" xfId="0" applyFont="1" applyFill="1"/>
    <xf numFmtId="43" fontId="8" fillId="4" borderId="0" xfId="0" applyNumberFormat="1" applyFont="1" applyFill="1" applyAlignment="1">
      <alignment horizontal="center" vertical="top" wrapText="1"/>
    </xf>
    <xf numFmtId="0" fontId="6" fillId="4" borderId="1" xfId="0" applyFont="1" applyFill="1" applyBorder="1" applyAlignment="1">
      <alignment horizontal="center" wrapText="1"/>
    </xf>
    <xf numFmtId="0" fontId="8" fillId="4" borderId="0" xfId="0" applyFont="1" applyFill="1" applyAlignment="1">
      <alignment wrapText="1"/>
    </xf>
    <xf numFmtId="0" fontId="7" fillId="4" borderId="1" xfId="0" applyFont="1" applyFill="1" applyBorder="1" applyAlignment="1">
      <alignment horizontal="center" wrapText="1"/>
    </xf>
    <xf numFmtId="43" fontId="6" fillId="4" borderId="1" xfId="1" applyFont="1" applyFill="1" applyBorder="1" applyAlignment="1" applyProtection="1">
      <alignment horizontal="right" wrapText="1"/>
    </xf>
    <xf numFmtId="0" fontId="7" fillId="4" borderId="1" xfId="1" applyNumberFormat="1" applyFont="1" applyFill="1" applyBorder="1" applyAlignment="1" applyProtection="1"/>
    <xf numFmtId="0" fontId="6" fillId="4" borderId="1" xfId="0" applyFont="1" applyFill="1" applyBorder="1" applyAlignment="1">
      <alignment wrapText="1"/>
    </xf>
    <xf numFmtId="43" fontId="14" fillId="4" borderId="0" xfId="1" applyFont="1" applyFill="1" applyBorder="1" applyAlignment="1" applyProtection="1"/>
    <xf numFmtId="0" fontId="3" fillId="4" borderId="0" xfId="0" applyFont="1" applyFill="1" applyAlignment="1">
      <alignment horizontal="center" vertical="center"/>
    </xf>
    <xf numFmtId="0" fontId="24" fillId="4" borderId="2" xfId="0" applyFont="1" applyFill="1" applyBorder="1" applyAlignment="1">
      <alignment horizontal="center"/>
    </xf>
    <xf numFmtId="0" fontId="24" fillId="4" borderId="3" xfId="0" applyFont="1" applyFill="1" applyBorder="1" applyAlignment="1">
      <alignment horizontal="center"/>
    </xf>
    <xf numFmtId="0" fontId="24" fillId="4" borderId="4" xfId="0" applyFont="1" applyFill="1" applyBorder="1" applyAlignment="1">
      <alignment horizontal="center"/>
    </xf>
    <xf numFmtId="0" fontId="6" fillId="4" borderId="0" xfId="0" applyFont="1" applyFill="1" applyAlignment="1">
      <alignment horizontal="center"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top" wrapText="1" readingOrder="1"/>
    </xf>
    <xf numFmtId="43" fontId="17" fillId="4" borderId="1" xfId="0" applyNumberFormat="1" applyFont="1" applyFill="1" applyBorder="1" applyAlignment="1">
      <alignment horizontal="center"/>
    </xf>
    <xf numFmtId="43" fontId="6" fillId="4" borderId="1" xfId="0" applyNumberFormat="1" applyFont="1" applyFill="1" applyBorder="1" applyAlignment="1">
      <alignment horizontal="center"/>
    </xf>
    <xf numFmtId="43" fontId="38" fillId="4" borderId="1" xfId="1" applyFont="1" applyFill="1" applyBorder="1" applyAlignment="1" applyProtection="1"/>
    <xf numFmtId="0" fontId="18" fillId="4" borderId="1" xfId="0" applyFont="1" applyFill="1" applyBorder="1" applyAlignment="1">
      <alignment wrapText="1"/>
    </xf>
    <xf numFmtId="43" fontId="18" fillId="4" borderId="1" xfId="1" applyFont="1" applyFill="1" applyBorder="1" applyAlignment="1" applyProtection="1">
      <alignment horizontal="center"/>
    </xf>
    <xf numFmtId="0" fontId="18" fillId="4" borderId="1" xfId="0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/>
    </xf>
    <xf numFmtId="0" fontId="18" fillId="4" borderId="1" xfId="0" applyFont="1" applyFill="1" applyBorder="1" applyAlignment="1">
      <alignment horizontal="left" wrapText="1"/>
    </xf>
    <xf numFmtId="0" fontId="18" fillId="4" borderId="1" xfId="0" applyFont="1" applyFill="1" applyBorder="1" applyAlignment="1">
      <alignment horizontal="left" vertical="top" wrapText="1" readingOrder="1"/>
    </xf>
    <xf numFmtId="164" fontId="18" fillId="4" borderId="1" xfId="0" applyNumberFormat="1" applyFont="1" applyFill="1" applyBorder="1" applyAlignment="1">
      <alignment wrapText="1"/>
    </xf>
    <xf numFmtId="43" fontId="18" fillId="4" borderId="1" xfId="1" applyFont="1" applyFill="1" applyBorder="1" applyAlignment="1">
      <alignment wrapText="1"/>
    </xf>
    <xf numFmtId="43" fontId="20" fillId="4" borderId="0" xfId="0" applyNumberFormat="1" applyFont="1" applyFill="1" applyAlignment="1">
      <alignment horizontal="center"/>
    </xf>
    <xf numFmtId="0" fontId="18" fillId="4" borderId="1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left" wrapText="1"/>
    </xf>
    <xf numFmtId="164" fontId="37" fillId="4" borderId="1" xfId="0" applyNumberFormat="1" applyFont="1" applyFill="1" applyBorder="1" applyAlignment="1">
      <alignment wrapText="1"/>
    </xf>
    <xf numFmtId="164" fontId="19" fillId="4" borderId="1" xfId="0" applyNumberFormat="1" applyFont="1" applyFill="1" applyBorder="1" applyAlignment="1">
      <alignment wrapText="1"/>
    </xf>
    <xf numFmtId="43" fontId="19" fillId="4" borderId="1" xfId="1" applyFont="1" applyFill="1" applyBorder="1" applyAlignment="1">
      <alignment wrapText="1"/>
    </xf>
    <xf numFmtId="43" fontId="18" fillId="4" borderId="1" xfId="0" applyNumberFormat="1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 vertical="top"/>
    </xf>
    <xf numFmtId="0" fontId="18" fillId="4" borderId="1" xfId="0" applyFont="1" applyFill="1" applyBorder="1" applyAlignment="1">
      <alignment horizontal="center" vertical="top" wrapText="1"/>
    </xf>
    <xf numFmtId="0" fontId="70" fillId="4" borderId="1" xfId="0" applyFont="1" applyFill="1" applyBorder="1" applyAlignment="1">
      <alignment horizontal="left" wrapText="1"/>
    </xf>
    <xf numFmtId="43" fontId="20" fillId="4" borderId="1" xfId="1" applyFont="1" applyFill="1" applyBorder="1" applyAlignment="1" applyProtection="1"/>
    <xf numFmtId="0" fontId="21" fillId="4" borderId="1" xfId="0" applyFont="1" applyFill="1" applyBorder="1"/>
    <xf numFmtId="43" fontId="21" fillId="4" borderId="1" xfId="1" applyFont="1" applyFill="1" applyBorder="1" applyAlignment="1" applyProtection="1"/>
    <xf numFmtId="0" fontId="19" fillId="4" borderId="2" xfId="0" applyFont="1" applyFill="1" applyBorder="1" applyAlignment="1">
      <alignment horizontal="center"/>
    </xf>
    <xf numFmtId="0" fontId="19" fillId="4" borderId="3" xfId="0" applyFont="1" applyFill="1" applyBorder="1" applyAlignment="1">
      <alignment horizontal="center"/>
    </xf>
    <xf numFmtId="0" fontId="19" fillId="4" borderId="4" xfId="0" applyFont="1" applyFill="1" applyBorder="1" applyAlignment="1">
      <alignment horizontal="center"/>
    </xf>
    <xf numFmtId="43" fontId="18" fillId="4" borderId="1" xfId="1" applyFont="1" applyFill="1" applyBorder="1" applyAlignment="1" applyProtection="1">
      <alignment horizontal="left" wrapText="1"/>
    </xf>
    <xf numFmtId="43" fontId="19" fillId="4" borderId="1" xfId="0" applyNumberFormat="1" applyFont="1" applyFill="1" applyBorder="1" applyAlignment="1">
      <alignment horizontal="center"/>
    </xf>
    <xf numFmtId="43" fontId="19" fillId="4" borderId="1" xfId="1" applyFont="1" applyFill="1" applyBorder="1" applyAlignment="1" applyProtection="1">
      <alignment horizontal="left" wrapText="1"/>
    </xf>
    <xf numFmtId="0" fontId="20" fillId="4" borderId="1" xfId="1" applyNumberFormat="1" applyFont="1" applyFill="1" applyBorder="1" applyAlignment="1" applyProtection="1"/>
    <xf numFmtId="43" fontId="22" fillId="4" borderId="1" xfId="0" applyNumberFormat="1" applyFont="1" applyFill="1" applyBorder="1"/>
    <xf numFmtId="43" fontId="25" fillId="4" borderId="1" xfId="0" applyNumberFormat="1" applyFont="1" applyFill="1" applyBorder="1"/>
    <xf numFmtId="43" fontId="5" fillId="4" borderId="0" xfId="1" applyFont="1" applyFill="1"/>
    <xf numFmtId="43" fontId="17" fillId="4" borderId="1" xfId="1" applyFont="1" applyFill="1" applyBorder="1" applyAlignment="1" applyProtection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DGET/Desktop/TNDA/COMPOSITE%20BUDGET/2022/TNMA%202022-2025%20DRAFT%20PBB%20-FINAL%20PRI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Y"/>
      <sheetName val="REV"/>
      <sheetName val="NEW PROJECTS"/>
      <sheetName val="GOG"/>
      <sheetName val="DACF"/>
      <sheetName val="IGF"/>
      <sheetName val="GRC"/>
      <sheetName val="DONOR"/>
      <sheetName val="2022 BAL"/>
      <sheetName val="Revised Exp Summary"/>
    </sheetNames>
    <sheetDataSet>
      <sheetData sheetId="0" refreshError="1"/>
      <sheetData sheetId="1">
        <row r="34">
          <cell r="C34">
            <v>12209877.072000001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5"/>
  <sheetViews>
    <sheetView tabSelected="1" topLeftCell="A339" workbookViewId="0">
      <selection activeCell="G350" sqref="G350"/>
    </sheetView>
  </sheetViews>
  <sheetFormatPr defaultColWidth="20.85546875" defaultRowHeight="15" x14ac:dyDescent="0.2"/>
  <cols>
    <col min="1" max="1" width="3.85546875" style="1" customWidth="1"/>
    <col min="2" max="2" width="36.28515625" style="1" customWidth="1"/>
    <col min="3" max="3" width="16.5703125" style="1" customWidth="1"/>
    <col min="4" max="4" width="20.28515625" style="1" customWidth="1"/>
    <col min="5" max="5" width="21" style="1" customWidth="1"/>
    <col min="6" max="6" width="23.28515625" style="1" customWidth="1"/>
    <col min="7" max="7" width="14.7109375" style="1" customWidth="1"/>
    <col min="8" max="16384" width="20.85546875" style="1"/>
  </cols>
  <sheetData>
    <row r="1" spans="1:8" ht="22.5" x14ac:dyDescent="0.3">
      <c r="A1" s="317" t="s">
        <v>301</v>
      </c>
      <c r="B1" s="317"/>
      <c r="C1" s="317"/>
      <c r="D1" s="317"/>
      <c r="E1" s="317"/>
      <c r="F1" s="317"/>
      <c r="G1" s="190"/>
    </row>
    <row r="2" spans="1:8" ht="22.5" x14ac:dyDescent="0.3">
      <c r="A2" s="317" t="s">
        <v>302</v>
      </c>
      <c r="B2" s="317"/>
      <c r="C2" s="317"/>
      <c r="D2" s="317"/>
      <c r="E2" s="317"/>
      <c r="F2" s="317"/>
      <c r="G2" s="190"/>
    </row>
    <row r="3" spans="1:8" ht="22.5" x14ac:dyDescent="0.3">
      <c r="A3" s="317" t="s">
        <v>305</v>
      </c>
      <c r="B3" s="317"/>
      <c r="C3" s="317"/>
      <c r="D3" s="317"/>
      <c r="E3" s="317"/>
      <c r="F3" s="317"/>
      <c r="G3" s="190"/>
    </row>
    <row r="4" spans="1:8" ht="45" x14ac:dyDescent="0.2">
      <c r="A4" s="299" t="s">
        <v>0</v>
      </c>
      <c r="B4" s="299" t="s">
        <v>1</v>
      </c>
      <c r="C4" s="300" t="s">
        <v>80</v>
      </c>
      <c r="D4" s="300" t="s">
        <v>2</v>
      </c>
      <c r="E4" s="300" t="s">
        <v>547</v>
      </c>
      <c r="F4" s="300" t="s">
        <v>546</v>
      </c>
      <c r="G4" s="28" t="s">
        <v>3</v>
      </c>
      <c r="H4" s="32"/>
    </row>
    <row r="5" spans="1:8" x14ac:dyDescent="0.2">
      <c r="A5" s="66"/>
      <c r="B5" s="67" t="s">
        <v>4</v>
      </c>
      <c r="C5" s="68"/>
      <c r="D5" s="68"/>
      <c r="E5" s="68"/>
      <c r="F5" s="68"/>
      <c r="G5" s="29"/>
      <c r="H5" s="17"/>
    </row>
    <row r="6" spans="1:8" ht="20.25" customHeight="1" x14ac:dyDescent="0.2">
      <c r="A6" s="66">
        <v>1</v>
      </c>
      <c r="B6" s="69" t="s">
        <v>5</v>
      </c>
      <c r="C6" s="68" t="s">
        <v>255</v>
      </c>
      <c r="D6" s="68">
        <v>56954.400000000001</v>
      </c>
      <c r="E6" s="68">
        <v>6480</v>
      </c>
      <c r="F6" s="68">
        <f>D6+E6</f>
        <v>63434.400000000001</v>
      </c>
      <c r="G6" s="66" t="s">
        <v>6</v>
      </c>
      <c r="H6" s="17"/>
    </row>
    <row r="7" spans="1:8" x14ac:dyDescent="0.2">
      <c r="A7" s="66"/>
      <c r="B7" s="67" t="s">
        <v>7</v>
      </c>
      <c r="C7" s="68"/>
      <c r="D7" s="150">
        <f>SUM(D6)</f>
        <v>56954.400000000001</v>
      </c>
      <c r="E7" s="70">
        <f>SUM(E6)</f>
        <v>6480</v>
      </c>
      <c r="F7" s="150">
        <f t="shared" ref="F7:F73" si="0">D7+E7</f>
        <v>63434.400000000001</v>
      </c>
      <c r="G7" s="66"/>
      <c r="H7" s="17"/>
    </row>
    <row r="8" spans="1:8" ht="34.5" customHeight="1" x14ac:dyDescent="0.2">
      <c r="A8" s="66"/>
      <c r="B8" s="74" t="s">
        <v>8</v>
      </c>
      <c r="C8" s="68"/>
      <c r="D8" s="68"/>
      <c r="E8" s="68"/>
      <c r="F8" s="68">
        <f t="shared" si="0"/>
        <v>0</v>
      </c>
      <c r="G8" s="66"/>
      <c r="H8" s="17"/>
    </row>
    <row r="9" spans="1:8" ht="24.75" customHeight="1" x14ac:dyDescent="0.2">
      <c r="A9" s="66">
        <v>2</v>
      </c>
      <c r="B9" s="69" t="s">
        <v>9</v>
      </c>
      <c r="C9" s="68" t="s">
        <v>255</v>
      </c>
      <c r="D9" s="68">
        <v>13200</v>
      </c>
      <c r="E9" s="68">
        <v>15000</v>
      </c>
      <c r="F9" s="68">
        <f t="shared" si="0"/>
        <v>28200</v>
      </c>
      <c r="G9" s="29" t="s">
        <v>6</v>
      </c>
      <c r="H9" s="17"/>
    </row>
    <row r="10" spans="1:8" x14ac:dyDescent="0.2">
      <c r="A10" s="66">
        <v>3</v>
      </c>
      <c r="B10" s="69" t="s">
        <v>10</v>
      </c>
      <c r="C10" s="68" t="s">
        <v>255</v>
      </c>
      <c r="D10" s="68">
        <v>4889.28</v>
      </c>
      <c r="E10" s="68"/>
      <c r="F10" s="68">
        <f t="shared" si="0"/>
        <v>4889.28</v>
      </c>
      <c r="G10" s="29" t="s">
        <v>6</v>
      </c>
      <c r="H10" s="17"/>
    </row>
    <row r="11" spans="1:8" x14ac:dyDescent="0.2">
      <c r="A11" s="66"/>
      <c r="B11" s="67" t="s">
        <v>7</v>
      </c>
      <c r="C11" s="68"/>
      <c r="D11" s="150">
        <f>SUM(D9:D10)</f>
        <v>18089.28</v>
      </c>
      <c r="E11" s="70">
        <f>SUM(E9:E10)</f>
        <v>15000</v>
      </c>
      <c r="F11" s="150">
        <f t="shared" si="0"/>
        <v>33089.279999999999</v>
      </c>
      <c r="G11" s="71"/>
      <c r="H11" s="17"/>
    </row>
    <row r="12" spans="1:8" x14ac:dyDescent="0.2">
      <c r="A12" s="66"/>
      <c r="B12" s="67" t="s">
        <v>11</v>
      </c>
      <c r="C12" s="68"/>
      <c r="D12" s="68"/>
      <c r="E12" s="68"/>
      <c r="F12" s="68">
        <f t="shared" si="0"/>
        <v>0</v>
      </c>
      <c r="G12" s="29"/>
      <c r="H12" s="17"/>
    </row>
    <row r="13" spans="1:8" ht="19.5" customHeight="1" x14ac:dyDescent="0.2">
      <c r="A13" s="66">
        <v>4</v>
      </c>
      <c r="B13" s="69" t="s">
        <v>12</v>
      </c>
      <c r="C13" s="68" t="s">
        <v>255</v>
      </c>
      <c r="D13" s="68">
        <v>15000</v>
      </c>
      <c r="E13" s="195">
        <v>10000</v>
      </c>
      <c r="F13" s="68">
        <f t="shared" si="0"/>
        <v>25000</v>
      </c>
      <c r="G13" s="29" t="s">
        <v>6</v>
      </c>
      <c r="H13" s="17"/>
    </row>
    <row r="14" spans="1:8" ht="33" customHeight="1" x14ac:dyDescent="0.2">
      <c r="A14" s="66">
        <v>5</v>
      </c>
      <c r="B14" s="69" t="s">
        <v>13</v>
      </c>
      <c r="C14" s="68" t="s">
        <v>255</v>
      </c>
      <c r="D14" s="68">
        <v>3480</v>
      </c>
      <c r="E14" s="68"/>
      <c r="F14" s="68">
        <f t="shared" si="0"/>
        <v>3480</v>
      </c>
      <c r="G14" s="29" t="s">
        <v>6</v>
      </c>
      <c r="H14" s="17"/>
    </row>
    <row r="15" spans="1:8" x14ac:dyDescent="0.2">
      <c r="A15" s="66"/>
      <c r="B15" s="67" t="s">
        <v>7</v>
      </c>
      <c r="C15" s="68"/>
      <c r="D15" s="150">
        <f>SUM(D13:D14)</f>
        <v>18480</v>
      </c>
      <c r="E15" s="70">
        <f>SUM(E13:E14)</f>
        <v>10000</v>
      </c>
      <c r="F15" s="150">
        <f t="shared" si="0"/>
        <v>28480</v>
      </c>
      <c r="G15" s="71"/>
      <c r="H15" s="17"/>
    </row>
    <row r="16" spans="1:8" x14ac:dyDescent="0.2">
      <c r="A16" s="66"/>
      <c r="B16" s="67" t="s">
        <v>14</v>
      </c>
      <c r="C16" s="68"/>
      <c r="D16" s="150">
        <f>D7+D11+D15</f>
        <v>93523.68</v>
      </c>
      <c r="E16" s="70">
        <f>E7+E11+E15</f>
        <v>31480</v>
      </c>
      <c r="F16" s="150">
        <f t="shared" si="0"/>
        <v>125003.68</v>
      </c>
      <c r="G16" s="66"/>
      <c r="H16" s="17"/>
    </row>
    <row r="17" spans="1:8" x14ac:dyDescent="0.2">
      <c r="A17" s="73"/>
      <c r="B17" s="69" t="s">
        <v>15</v>
      </c>
      <c r="C17" s="68"/>
      <c r="D17" s="68"/>
      <c r="E17" s="68"/>
      <c r="F17" s="68">
        <f t="shared" si="0"/>
        <v>0</v>
      </c>
      <c r="G17" s="66"/>
      <c r="H17" s="17"/>
    </row>
    <row r="18" spans="1:8" x14ac:dyDescent="0.2">
      <c r="A18" s="73"/>
      <c r="B18" s="69" t="s">
        <v>16</v>
      </c>
      <c r="C18" s="68"/>
      <c r="D18" s="68"/>
      <c r="E18" s="68"/>
      <c r="F18" s="68">
        <f t="shared" si="0"/>
        <v>0</v>
      </c>
      <c r="G18" s="66"/>
      <c r="H18" s="17"/>
    </row>
    <row r="19" spans="1:8" ht="33.75" customHeight="1" x14ac:dyDescent="0.2">
      <c r="A19" s="66">
        <v>6</v>
      </c>
      <c r="B19" s="69" t="s">
        <v>17</v>
      </c>
      <c r="C19" s="195" t="s">
        <v>255</v>
      </c>
      <c r="D19" s="195">
        <v>18000</v>
      </c>
      <c r="E19" s="195">
        <v>40000</v>
      </c>
      <c r="F19" s="195">
        <f t="shared" si="0"/>
        <v>58000</v>
      </c>
      <c r="G19" s="296" t="s">
        <v>6</v>
      </c>
      <c r="H19" s="17"/>
    </row>
    <row r="20" spans="1:8" ht="33.75" customHeight="1" x14ac:dyDescent="0.2">
      <c r="A20" s="66"/>
      <c r="B20" s="69" t="s">
        <v>548</v>
      </c>
      <c r="C20" s="195"/>
      <c r="D20" s="195">
        <v>116295.21</v>
      </c>
      <c r="E20" s="195">
        <v>116295.21</v>
      </c>
      <c r="F20" s="195">
        <v>116295.21</v>
      </c>
      <c r="G20" s="296" t="s">
        <v>6</v>
      </c>
      <c r="H20" s="17"/>
    </row>
    <row r="21" spans="1:8" x14ac:dyDescent="0.2">
      <c r="A21" s="66"/>
      <c r="B21" s="67" t="s">
        <v>7</v>
      </c>
      <c r="C21" s="195"/>
      <c r="D21" s="440">
        <f>SUM(D19)</f>
        <v>18000</v>
      </c>
      <c r="E21" s="196">
        <f>SUM(E19:E20)</f>
        <v>156295.21000000002</v>
      </c>
      <c r="F21" s="440">
        <f>SUM(F19:F20)</f>
        <v>174295.21000000002</v>
      </c>
      <c r="G21" s="336"/>
      <c r="H21" s="17"/>
    </row>
    <row r="22" spans="1:8" x14ac:dyDescent="0.2">
      <c r="A22" s="66"/>
      <c r="B22" s="67" t="s">
        <v>18</v>
      </c>
      <c r="C22" s="68"/>
      <c r="D22" s="68"/>
      <c r="E22" s="68"/>
      <c r="F22" s="68">
        <f t="shared" si="0"/>
        <v>0</v>
      </c>
      <c r="G22" s="66"/>
      <c r="H22" s="17"/>
    </row>
    <row r="23" spans="1:8" x14ac:dyDescent="0.2">
      <c r="A23" s="66">
        <v>7</v>
      </c>
      <c r="B23" s="72" t="s">
        <v>19</v>
      </c>
      <c r="C23" s="68" t="s">
        <v>255</v>
      </c>
      <c r="D23" s="68">
        <v>17000</v>
      </c>
      <c r="E23" s="195">
        <v>10000</v>
      </c>
      <c r="F23" s="68">
        <f t="shared" si="0"/>
        <v>27000</v>
      </c>
      <c r="G23" s="29" t="s">
        <v>6</v>
      </c>
      <c r="H23" s="17"/>
    </row>
    <row r="24" spans="1:8" x14ac:dyDescent="0.2">
      <c r="A24" s="66">
        <v>8</v>
      </c>
      <c r="B24" s="72" t="s">
        <v>20</v>
      </c>
      <c r="C24" s="68" t="s">
        <v>255</v>
      </c>
      <c r="D24" s="68">
        <v>3000</v>
      </c>
      <c r="E24" s="195">
        <v>2000</v>
      </c>
      <c r="F24" s="68">
        <f t="shared" si="0"/>
        <v>5000</v>
      </c>
      <c r="G24" s="29" t="s">
        <v>6</v>
      </c>
      <c r="H24" s="17"/>
    </row>
    <row r="25" spans="1:8" x14ac:dyDescent="0.2">
      <c r="A25" s="66">
        <v>9</v>
      </c>
      <c r="B25" s="72" t="s">
        <v>21</v>
      </c>
      <c r="C25" s="68" t="s">
        <v>255</v>
      </c>
      <c r="D25" s="68">
        <v>6000</v>
      </c>
      <c r="E25" s="195">
        <v>4000</v>
      </c>
      <c r="F25" s="68">
        <f t="shared" si="0"/>
        <v>10000</v>
      </c>
      <c r="G25" s="29" t="s">
        <v>6</v>
      </c>
      <c r="H25" s="17"/>
    </row>
    <row r="26" spans="1:8" x14ac:dyDescent="0.2">
      <c r="A26" s="66">
        <v>10</v>
      </c>
      <c r="B26" s="72" t="s">
        <v>22</v>
      </c>
      <c r="C26" s="68" t="s">
        <v>255</v>
      </c>
      <c r="D26" s="68">
        <v>7200</v>
      </c>
      <c r="E26" s="195"/>
      <c r="F26" s="68">
        <f t="shared" si="0"/>
        <v>7200</v>
      </c>
      <c r="G26" s="29" t="s">
        <v>6</v>
      </c>
      <c r="H26" s="17"/>
    </row>
    <row r="27" spans="1:8" x14ac:dyDescent="0.2">
      <c r="A27" s="66">
        <v>11</v>
      </c>
      <c r="B27" s="72" t="s">
        <v>23</v>
      </c>
      <c r="C27" s="68" t="s">
        <v>255</v>
      </c>
      <c r="D27" s="68">
        <v>3000</v>
      </c>
      <c r="E27" s="195"/>
      <c r="F27" s="68">
        <f t="shared" si="0"/>
        <v>3000</v>
      </c>
      <c r="G27" s="29" t="s">
        <v>6</v>
      </c>
      <c r="H27" s="17"/>
    </row>
    <row r="28" spans="1:8" x14ac:dyDescent="0.2">
      <c r="A28" s="66"/>
      <c r="B28" s="67" t="s">
        <v>7</v>
      </c>
      <c r="C28" s="68"/>
      <c r="D28" s="150">
        <f>SUM(D23:D27)</f>
        <v>36200</v>
      </c>
      <c r="E28" s="196">
        <f>SUM(E23:E27)</f>
        <v>16000</v>
      </c>
      <c r="F28" s="150">
        <f t="shared" si="0"/>
        <v>52200</v>
      </c>
      <c r="G28" s="66"/>
      <c r="H28" s="17"/>
    </row>
    <row r="29" spans="1:8" x14ac:dyDescent="0.2">
      <c r="A29" s="66"/>
      <c r="B29" s="67" t="s">
        <v>24</v>
      </c>
      <c r="C29" s="68"/>
      <c r="D29" s="68"/>
      <c r="E29" s="195"/>
      <c r="F29" s="68">
        <f t="shared" si="0"/>
        <v>0</v>
      </c>
      <c r="G29" s="66"/>
      <c r="H29" s="17"/>
    </row>
    <row r="30" spans="1:8" x14ac:dyDescent="0.2">
      <c r="A30" s="66">
        <v>12</v>
      </c>
      <c r="B30" s="72" t="s">
        <v>25</v>
      </c>
      <c r="C30" s="68" t="s">
        <v>255</v>
      </c>
      <c r="D30" s="68">
        <v>3000</v>
      </c>
      <c r="E30" s="195">
        <v>3000</v>
      </c>
      <c r="F30" s="68">
        <f t="shared" si="0"/>
        <v>6000</v>
      </c>
      <c r="G30" s="29" t="s">
        <v>6</v>
      </c>
      <c r="H30" s="17"/>
    </row>
    <row r="31" spans="1:8" ht="33" customHeight="1" x14ac:dyDescent="0.2">
      <c r="A31" s="66">
        <v>13</v>
      </c>
      <c r="B31" s="69" t="s">
        <v>26</v>
      </c>
      <c r="C31" s="68" t="s">
        <v>255</v>
      </c>
      <c r="D31" s="68">
        <v>3000</v>
      </c>
      <c r="E31" s="195">
        <v>10000</v>
      </c>
      <c r="F31" s="68">
        <f t="shared" si="0"/>
        <v>13000</v>
      </c>
      <c r="G31" s="29" t="s">
        <v>6</v>
      </c>
      <c r="H31" s="17"/>
    </row>
    <row r="32" spans="1:8" x14ac:dyDescent="0.2">
      <c r="A32" s="66"/>
      <c r="B32" s="67" t="s">
        <v>7</v>
      </c>
      <c r="C32" s="68"/>
      <c r="D32" s="150">
        <f>SUM(D30:D31)</f>
        <v>6000</v>
      </c>
      <c r="E32" s="196">
        <f>SUM(E30:E31)</f>
        <v>13000</v>
      </c>
      <c r="F32" s="150">
        <f t="shared" si="0"/>
        <v>19000</v>
      </c>
      <c r="G32" s="66"/>
      <c r="H32" s="17"/>
    </row>
    <row r="33" spans="1:8" ht="30" x14ac:dyDescent="0.2">
      <c r="A33" s="66"/>
      <c r="B33" s="69" t="s">
        <v>27</v>
      </c>
      <c r="C33" s="68"/>
      <c r="D33" s="68"/>
      <c r="E33" s="195"/>
      <c r="F33" s="68">
        <f t="shared" si="0"/>
        <v>0</v>
      </c>
      <c r="G33" s="66"/>
      <c r="H33" s="17"/>
    </row>
    <row r="34" spans="1:8" x14ac:dyDescent="0.2">
      <c r="A34" s="66">
        <v>14</v>
      </c>
      <c r="B34" s="72" t="s">
        <v>28</v>
      </c>
      <c r="C34" s="68" t="s">
        <v>255</v>
      </c>
      <c r="D34" s="68">
        <v>4000</v>
      </c>
      <c r="E34" s="195">
        <v>6000</v>
      </c>
      <c r="F34" s="68">
        <f t="shared" si="0"/>
        <v>10000</v>
      </c>
      <c r="G34" s="29" t="s">
        <v>6</v>
      </c>
      <c r="H34" s="33"/>
    </row>
    <row r="35" spans="1:8" x14ac:dyDescent="0.2">
      <c r="A35" s="66">
        <v>15</v>
      </c>
      <c r="B35" s="72" t="s">
        <v>29</v>
      </c>
      <c r="C35" s="68" t="s">
        <v>255</v>
      </c>
      <c r="D35" s="68">
        <v>2000</v>
      </c>
      <c r="E35" s="195"/>
      <c r="F35" s="68">
        <f t="shared" si="0"/>
        <v>2000</v>
      </c>
      <c r="G35" s="29" t="s">
        <v>6</v>
      </c>
      <c r="H35" s="34"/>
    </row>
    <row r="36" spans="1:8" x14ac:dyDescent="0.2">
      <c r="A36" s="66"/>
      <c r="B36" s="72" t="s">
        <v>484</v>
      </c>
      <c r="C36" s="68"/>
      <c r="D36" s="68"/>
      <c r="E36" s="195">
        <v>10000</v>
      </c>
      <c r="F36" s="68">
        <v>10000</v>
      </c>
      <c r="G36" s="29" t="s">
        <v>6</v>
      </c>
      <c r="H36" s="34"/>
    </row>
    <row r="37" spans="1:8" ht="15.75" customHeight="1" x14ac:dyDescent="0.2">
      <c r="A37" s="66">
        <v>16</v>
      </c>
      <c r="B37" s="69" t="s">
        <v>30</v>
      </c>
      <c r="C37" s="68" t="s">
        <v>255</v>
      </c>
      <c r="D37" s="68">
        <v>14000</v>
      </c>
      <c r="E37" s="195">
        <v>36000</v>
      </c>
      <c r="F37" s="68">
        <f t="shared" si="0"/>
        <v>50000</v>
      </c>
      <c r="G37" s="29" t="s">
        <v>6</v>
      </c>
      <c r="H37" s="33"/>
    </row>
    <row r="38" spans="1:8" x14ac:dyDescent="0.2">
      <c r="A38" s="66"/>
      <c r="B38" s="67" t="s">
        <v>7</v>
      </c>
      <c r="C38" s="68" t="s">
        <v>255</v>
      </c>
      <c r="D38" s="150">
        <f>SUM(D34:D37)</f>
        <v>20000</v>
      </c>
      <c r="E38" s="70">
        <f>SUM(E34:E37)</f>
        <v>52000</v>
      </c>
      <c r="F38" s="150">
        <f t="shared" si="0"/>
        <v>72000</v>
      </c>
      <c r="G38" s="66"/>
      <c r="H38" s="17"/>
    </row>
    <row r="39" spans="1:8" ht="20.25" customHeight="1" x14ac:dyDescent="0.2">
      <c r="A39" s="73"/>
      <c r="B39" s="74" t="s">
        <v>31</v>
      </c>
      <c r="C39" s="68" t="s">
        <v>255</v>
      </c>
      <c r="D39" s="68"/>
      <c r="E39" s="68"/>
      <c r="F39" s="68">
        <f t="shared" si="0"/>
        <v>0</v>
      </c>
      <c r="G39" s="66"/>
      <c r="H39" s="17"/>
    </row>
    <row r="40" spans="1:8" ht="32.25" customHeight="1" x14ac:dyDescent="0.2">
      <c r="A40" s="66">
        <v>17</v>
      </c>
      <c r="B40" s="69" t="s">
        <v>32</v>
      </c>
      <c r="C40" s="68" t="s">
        <v>255</v>
      </c>
      <c r="D40" s="68">
        <v>15000</v>
      </c>
      <c r="E40" s="195"/>
      <c r="F40" s="68">
        <f t="shared" si="0"/>
        <v>15000</v>
      </c>
      <c r="G40" s="29" t="s">
        <v>6</v>
      </c>
      <c r="H40" s="17"/>
    </row>
    <row r="41" spans="1:8" ht="21.75" customHeight="1" x14ac:dyDescent="0.2">
      <c r="A41" s="66">
        <v>18</v>
      </c>
      <c r="B41" s="69" t="s">
        <v>33</v>
      </c>
      <c r="C41" s="68" t="s">
        <v>255</v>
      </c>
      <c r="D41" s="68">
        <v>15000</v>
      </c>
      <c r="E41" s="195">
        <v>15000</v>
      </c>
      <c r="F41" s="68">
        <f t="shared" si="0"/>
        <v>30000</v>
      </c>
      <c r="G41" s="29" t="s">
        <v>6</v>
      </c>
      <c r="H41" s="17"/>
    </row>
    <row r="42" spans="1:8" ht="24.75" customHeight="1" x14ac:dyDescent="0.2">
      <c r="A42" s="66">
        <v>19</v>
      </c>
      <c r="B42" s="69" t="s">
        <v>34</v>
      </c>
      <c r="C42" s="68" t="s">
        <v>255</v>
      </c>
      <c r="D42" s="68">
        <v>27000</v>
      </c>
      <c r="E42" s="195">
        <v>20000</v>
      </c>
      <c r="F42" s="68">
        <f t="shared" si="0"/>
        <v>47000</v>
      </c>
      <c r="G42" s="29" t="s">
        <v>6</v>
      </c>
      <c r="H42" s="17"/>
    </row>
    <row r="43" spans="1:8" ht="30" x14ac:dyDescent="0.2">
      <c r="A43" s="66">
        <v>20</v>
      </c>
      <c r="B43" s="69" t="s">
        <v>483</v>
      </c>
      <c r="C43" s="68" t="s">
        <v>255</v>
      </c>
      <c r="D43" s="68">
        <v>40000</v>
      </c>
      <c r="E43" s="195">
        <v>30000</v>
      </c>
      <c r="F43" s="68">
        <f t="shared" si="0"/>
        <v>70000</v>
      </c>
      <c r="G43" s="29" t="s">
        <v>6</v>
      </c>
      <c r="H43" s="33"/>
    </row>
    <row r="44" spans="1:8" ht="30" x14ac:dyDescent="0.2">
      <c r="A44" s="66"/>
      <c r="B44" s="69" t="s">
        <v>482</v>
      </c>
      <c r="C44" s="68" t="s">
        <v>255</v>
      </c>
      <c r="D44" s="68">
        <v>70000</v>
      </c>
      <c r="E44" s="195">
        <v>30000</v>
      </c>
      <c r="F44" s="68">
        <f t="shared" si="0"/>
        <v>100000</v>
      </c>
      <c r="G44" s="29" t="s">
        <v>6</v>
      </c>
      <c r="H44" s="33"/>
    </row>
    <row r="45" spans="1:8" x14ac:dyDescent="0.2">
      <c r="A45" s="66"/>
      <c r="B45" s="67" t="s">
        <v>7</v>
      </c>
      <c r="C45" s="68"/>
      <c r="D45" s="150">
        <f>SUM(D40:D44)</f>
        <v>167000</v>
      </c>
      <c r="E45" s="196">
        <f>SUM(E40:E44)</f>
        <v>95000</v>
      </c>
      <c r="F45" s="150">
        <f t="shared" si="0"/>
        <v>262000</v>
      </c>
      <c r="G45" s="66"/>
      <c r="H45" s="17"/>
    </row>
    <row r="46" spans="1:8" ht="18" customHeight="1" x14ac:dyDescent="0.2">
      <c r="A46" s="73"/>
      <c r="B46" s="74" t="s">
        <v>35</v>
      </c>
      <c r="C46" s="68"/>
      <c r="D46" s="68">
        <v>0</v>
      </c>
      <c r="E46" s="68"/>
      <c r="F46" s="68">
        <f t="shared" si="0"/>
        <v>0</v>
      </c>
      <c r="G46" s="66"/>
      <c r="H46" s="17"/>
    </row>
    <row r="47" spans="1:8" ht="21.75" customHeight="1" x14ac:dyDescent="0.2">
      <c r="A47" s="66">
        <v>21</v>
      </c>
      <c r="B47" s="69" t="s">
        <v>36</v>
      </c>
      <c r="C47" s="68" t="s">
        <v>255</v>
      </c>
      <c r="D47" s="68">
        <v>7000</v>
      </c>
      <c r="E47" s="68"/>
      <c r="F47" s="68">
        <f t="shared" si="0"/>
        <v>7000</v>
      </c>
      <c r="G47" s="29" t="s">
        <v>6</v>
      </c>
      <c r="H47" s="17"/>
    </row>
    <row r="48" spans="1:8" ht="21.75" customHeight="1" x14ac:dyDescent="0.2">
      <c r="A48" s="66">
        <v>22</v>
      </c>
      <c r="B48" s="69" t="s">
        <v>37</v>
      </c>
      <c r="C48" s="68" t="s">
        <v>255</v>
      </c>
      <c r="D48" s="68">
        <v>7000</v>
      </c>
      <c r="E48" s="68"/>
      <c r="F48" s="68">
        <f t="shared" si="0"/>
        <v>7000</v>
      </c>
      <c r="G48" s="29" t="s">
        <v>6</v>
      </c>
      <c r="H48" s="17"/>
    </row>
    <row r="49" spans="1:8" ht="24.75" customHeight="1" x14ac:dyDescent="0.2">
      <c r="A49" s="66">
        <v>23</v>
      </c>
      <c r="B49" s="69" t="s">
        <v>38</v>
      </c>
      <c r="C49" s="68" t="s">
        <v>255</v>
      </c>
      <c r="D49" s="68">
        <v>4000</v>
      </c>
      <c r="E49" s="68"/>
      <c r="F49" s="68">
        <f t="shared" si="0"/>
        <v>4000</v>
      </c>
      <c r="G49" s="29" t="s">
        <v>6</v>
      </c>
      <c r="H49" s="17"/>
    </row>
    <row r="50" spans="1:8" x14ac:dyDescent="0.2">
      <c r="A50" s="66">
        <v>24</v>
      </c>
      <c r="B50" s="72" t="s">
        <v>39</v>
      </c>
      <c r="C50" s="68" t="s">
        <v>255</v>
      </c>
      <c r="D50" s="68">
        <v>4000</v>
      </c>
      <c r="E50" s="68"/>
      <c r="F50" s="68">
        <f t="shared" si="0"/>
        <v>4000</v>
      </c>
      <c r="G50" s="29" t="s">
        <v>6</v>
      </c>
      <c r="H50" s="17"/>
    </row>
    <row r="51" spans="1:8" ht="22.5" customHeight="1" x14ac:dyDescent="0.2">
      <c r="A51" s="66">
        <v>25</v>
      </c>
      <c r="B51" s="69" t="s">
        <v>40</v>
      </c>
      <c r="C51" s="68" t="s">
        <v>255</v>
      </c>
      <c r="D51" s="68">
        <v>3000</v>
      </c>
      <c r="E51" s="68"/>
      <c r="F51" s="68">
        <f t="shared" si="0"/>
        <v>3000</v>
      </c>
      <c r="G51" s="29" t="s">
        <v>6</v>
      </c>
      <c r="H51" s="17"/>
    </row>
    <row r="52" spans="1:8" x14ac:dyDescent="0.2">
      <c r="A52" s="66"/>
      <c r="B52" s="67" t="s">
        <v>7</v>
      </c>
      <c r="C52" s="68"/>
      <c r="D52" s="150">
        <f>SUM(D47:D51)</f>
        <v>25000</v>
      </c>
      <c r="E52" s="70">
        <f>SUM(E47:E51)</f>
        <v>0</v>
      </c>
      <c r="F52" s="150">
        <f t="shared" si="0"/>
        <v>25000</v>
      </c>
      <c r="G52" s="66"/>
      <c r="H52" s="17"/>
    </row>
    <row r="53" spans="1:8" ht="36" customHeight="1" x14ac:dyDescent="0.2">
      <c r="A53" s="66"/>
      <c r="B53" s="74" t="s">
        <v>41</v>
      </c>
      <c r="C53" s="68"/>
      <c r="D53" s="68"/>
      <c r="E53" s="68"/>
      <c r="F53" s="68">
        <f t="shared" si="0"/>
        <v>0</v>
      </c>
      <c r="G53" s="66"/>
      <c r="H53" s="17"/>
    </row>
    <row r="54" spans="1:8" ht="32.25" customHeight="1" x14ac:dyDescent="0.2">
      <c r="A54" s="66">
        <v>25</v>
      </c>
      <c r="B54" s="69" t="s">
        <v>300</v>
      </c>
      <c r="C54" s="68" t="s">
        <v>255</v>
      </c>
      <c r="D54" s="68">
        <v>5000</v>
      </c>
      <c r="E54" s="68"/>
      <c r="F54" s="68">
        <f t="shared" si="0"/>
        <v>5000</v>
      </c>
      <c r="G54" s="29" t="s">
        <v>6</v>
      </c>
      <c r="H54" s="17"/>
    </row>
    <row r="55" spans="1:8" ht="36" customHeight="1" x14ac:dyDescent="0.2">
      <c r="A55" s="66">
        <v>26</v>
      </c>
      <c r="B55" s="69" t="s">
        <v>299</v>
      </c>
      <c r="C55" s="68" t="s">
        <v>255</v>
      </c>
      <c r="D55" s="68">
        <v>7000</v>
      </c>
      <c r="E55" s="68"/>
      <c r="F55" s="68">
        <f t="shared" si="0"/>
        <v>7000</v>
      </c>
      <c r="G55" s="29" t="s">
        <v>6</v>
      </c>
      <c r="H55" s="17"/>
    </row>
    <row r="56" spans="1:8" x14ac:dyDescent="0.2">
      <c r="A56" s="66"/>
      <c r="B56" s="67" t="s">
        <v>7</v>
      </c>
      <c r="C56" s="68"/>
      <c r="D56" s="150">
        <f>SUM(D54:D55)</f>
        <v>12000</v>
      </c>
      <c r="E56" s="70">
        <f>SUM(E54:E55)</f>
        <v>0</v>
      </c>
      <c r="F56" s="150">
        <f t="shared" si="0"/>
        <v>12000</v>
      </c>
      <c r="G56" s="66"/>
      <c r="H56" s="17"/>
    </row>
    <row r="57" spans="1:8" ht="30" x14ac:dyDescent="0.2">
      <c r="A57" s="73"/>
      <c r="B57" s="69" t="s">
        <v>42</v>
      </c>
      <c r="C57" s="68"/>
      <c r="D57" s="68"/>
      <c r="E57" s="68"/>
      <c r="F57" s="68">
        <f t="shared" si="0"/>
        <v>0</v>
      </c>
      <c r="G57" s="66"/>
      <c r="H57" s="17"/>
    </row>
    <row r="58" spans="1:8" x14ac:dyDescent="0.2">
      <c r="A58" s="66">
        <v>27</v>
      </c>
      <c r="B58" s="69" t="s">
        <v>43</v>
      </c>
      <c r="C58" s="68" t="s">
        <v>255</v>
      </c>
      <c r="D58" s="68">
        <v>10000</v>
      </c>
      <c r="E58" s="68"/>
      <c r="F58" s="68">
        <f t="shared" si="0"/>
        <v>10000</v>
      </c>
      <c r="G58" s="29" t="s">
        <v>6</v>
      </c>
      <c r="H58" s="17"/>
    </row>
    <row r="59" spans="1:8" x14ac:dyDescent="0.2">
      <c r="A59" s="66"/>
      <c r="B59" s="25" t="s">
        <v>44</v>
      </c>
      <c r="C59" s="68" t="s">
        <v>255</v>
      </c>
      <c r="D59" s="68">
        <v>7000</v>
      </c>
      <c r="E59" s="68"/>
      <c r="F59" s="68">
        <f t="shared" si="0"/>
        <v>7000</v>
      </c>
      <c r="G59" s="29" t="s">
        <v>6</v>
      </c>
      <c r="H59" s="17"/>
    </row>
    <row r="60" spans="1:8" ht="26.25" customHeight="1" x14ac:dyDescent="0.2">
      <c r="A60" s="66">
        <v>28</v>
      </c>
      <c r="B60" s="69" t="s">
        <v>45</v>
      </c>
      <c r="C60" s="68" t="s">
        <v>255</v>
      </c>
      <c r="D60" s="68">
        <v>25000</v>
      </c>
      <c r="E60" s="68"/>
      <c r="F60" s="68">
        <f t="shared" si="0"/>
        <v>25000</v>
      </c>
      <c r="G60" s="29" t="s">
        <v>6</v>
      </c>
      <c r="H60" s="17"/>
    </row>
    <row r="61" spans="1:8" ht="31.5" customHeight="1" x14ac:dyDescent="0.2">
      <c r="A61" s="66">
        <v>29</v>
      </c>
      <c r="B61" s="69" t="s">
        <v>46</v>
      </c>
      <c r="C61" s="68" t="s">
        <v>255</v>
      </c>
      <c r="D61" s="68">
        <v>6000</v>
      </c>
      <c r="E61" s="195"/>
      <c r="F61" s="68">
        <f t="shared" si="0"/>
        <v>6000</v>
      </c>
      <c r="G61" s="29" t="s">
        <v>6</v>
      </c>
      <c r="H61" s="17"/>
    </row>
    <row r="62" spans="1:8" ht="66.75" customHeight="1" x14ac:dyDescent="0.2">
      <c r="A62" s="66">
        <v>30</v>
      </c>
      <c r="B62" s="69" t="s">
        <v>47</v>
      </c>
      <c r="C62" s="68" t="s">
        <v>255</v>
      </c>
      <c r="D62" s="68">
        <v>10000</v>
      </c>
      <c r="E62" s="195">
        <v>15000</v>
      </c>
      <c r="F62" s="68">
        <f t="shared" si="0"/>
        <v>25000</v>
      </c>
      <c r="G62" s="29" t="s">
        <v>6</v>
      </c>
      <c r="H62" s="33"/>
    </row>
    <row r="63" spans="1:8" x14ac:dyDescent="0.2">
      <c r="A63" s="66"/>
      <c r="B63" s="67" t="s">
        <v>7</v>
      </c>
      <c r="C63" s="68"/>
      <c r="D63" s="150">
        <f>SUM(D58:D62)</f>
        <v>58000</v>
      </c>
      <c r="E63" s="70">
        <f>SUM(E58:E62)</f>
        <v>15000</v>
      </c>
      <c r="F63" s="150">
        <f t="shared" si="0"/>
        <v>73000</v>
      </c>
      <c r="G63" s="66"/>
      <c r="H63" s="17"/>
    </row>
    <row r="64" spans="1:8" ht="22.5" customHeight="1" x14ac:dyDescent="0.2">
      <c r="A64" s="73"/>
      <c r="B64" s="74" t="s">
        <v>48</v>
      </c>
      <c r="C64" s="68"/>
      <c r="D64" s="68"/>
      <c r="E64" s="68"/>
      <c r="F64" s="68">
        <f t="shared" si="0"/>
        <v>0</v>
      </c>
      <c r="G64" s="66"/>
      <c r="H64" s="17"/>
    </row>
    <row r="65" spans="1:8" ht="20.25" customHeight="1" x14ac:dyDescent="0.2">
      <c r="A65" s="66">
        <v>31</v>
      </c>
      <c r="B65" s="69" t="s">
        <v>49</v>
      </c>
      <c r="C65" s="68" t="s">
        <v>255</v>
      </c>
      <c r="D65" s="68">
        <v>4000</v>
      </c>
      <c r="E65" s="68"/>
      <c r="F65" s="68">
        <f t="shared" si="0"/>
        <v>4000</v>
      </c>
      <c r="G65" s="29" t="s">
        <v>6</v>
      </c>
      <c r="H65" s="33"/>
    </row>
    <row r="66" spans="1:8" ht="24" customHeight="1" x14ac:dyDescent="0.2">
      <c r="A66" s="66">
        <v>32</v>
      </c>
      <c r="B66" s="69" t="s">
        <v>50</v>
      </c>
      <c r="C66" s="68" t="s">
        <v>255</v>
      </c>
      <c r="D66" s="68">
        <v>4000</v>
      </c>
      <c r="E66" s="68"/>
      <c r="F66" s="68">
        <f t="shared" si="0"/>
        <v>4000</v>
      </c>
      <c r="G66" s="29" t="s">
        <v>6</v>
      </c>
      <c r="H66" s="17"/>
    </row>
    <row r="67" spans="1:8" ht="36" customHeight="1" x14ac:dyDescent="0.2">
      <c r="A67" s="66">
        <v>33</v>
      </c>
      <c r="B67" s="69" t="s">
        <v>51</v>
      </c>
      <c r="C67" s="68" t="s">
        <v>255</v>
      </c>
      <c r="D67" s="68">
        <v>21163.999999999996</v>
      </c>
      <c r="E67" s="68"/>
      <c r="F67" s="68">
        <f t="shared" si="0"/>
        <v>21163.999999999996</v>
      </c>
      <c r="G67" s="29" t="s">
        <v>6</v>
      </c>
      <c r="H67" s="34"/>
    </row>
    <row r="68" spans="1:8" x14ac:dyDescent="0.2">
      <c r="A68" s="66">
        <v>34</v>
      </c>
      <c r="B68" s="69" t="s">
        <v>52</v>
      </c>
      <c r="C68" s="68" t="s">
        <v>255</v>
      </c>
      <c r="D68" s="68">
        <v>22219.067999999999</v>
      </c>
      <c r="E68" s="195">
        <v>30000</v>
      </c>
      <c r="F68" s="68">
        <f t="shared" si="0"/>
        <v>52219.067999999999</v>
      </c>
      <c r="G68" s="29" t="s">
        <v>6</v>
      </c>
      <c r="H68" s="17"/>
    </row>
    <row r="69" spans="1:8" x14ac:dyDescent="0.2">
      <c r="A69" s="66"/>
      <c r="B69" s="67" t="s">
        <v>7</v>
      </c>
      <c r="C69" s="68"/>
      <c r="D69" s="150">
        <f>SUM(D65:D68)</f>
        <v>51383.067999999999</v>
      </c>
      <c r="E69" s="70">
        <f>SUM(E65:E68)</f>
        <v>30000</v>
      </c>
      <c r="F69" s="150">
        <f t="shared" si="0"/>
        <v>81383.067999999999</v>
      </c>
      <c r="G69" s="66"/>
      <c r="H69" s="17"/>
    </row>
    <row r="70" spans="1:8" x14ac:dyDescent="0.2">
      <c r="A70" s="66"/>
      <c r="B70" s="72" t="s">
        <v>53</v>
      </c>
      <c r="C70" s="68"/>
      <c r="D70" s="68"/>
      <c r="E70" s="68"/>
      <c r="F70" s="68">
        <f t="shared" si="0"/>
        <v>0</v>
      </c>
      <c r="G70" s="66"/>
      <c r="H70" s="17"/>
    </row>
    <row r="71" spans="1:8" ht="32.25" customHeight="1" x14ac:dyDescent="0.2">
      <c r="A71" s="66">
        <v>35</v>
      </c>
      <c r="B71" s="75" t="s">
        <v>54</v>
      </c>
      <c r="C71" s="68" t="s">
        <v>255</v>
      </c>
      <c r="D71" s="68">
        <v>64600</v>
      </c>
      <c r="E71" s="68"/>
      <c r="F71" s="68">
        <f t="shared" si="0"/>
        <v>64600</v>
      </c>
      <c r="G71" s="29" t="s">
        <v>6</v>
      </c>
      <c r="H71" s="17"/>
    </row>
    <row r="72" spans="1:8" x14ac:dyDescent="0.2">
      <c r="A72" s="66"/>
      <c r="B72" s="67" t="s">
        <v>7</v>
      </c>
      <c r="C72" s="68"/>
      <c r="D72" s="150">
        <f>SUM(D71)</f>
        <v>64600</v>
      </c>
      <c r="E72" s="70">
        <f>SUM(E71)</f>
        <v>0</v>
      </c>
      <c r="F72" s="150">
        <f t="shared" si="0"/>
        <v>64600</v>
      </c>
      <c r="G72" s="66"/>
      <c r="H72" s="17"/>
    </row>
    <row r="73" spans="1:8" x14ac:dyDescent="0.2">
      <c r="A73" s="66"/>
      <c r="B73" s="69" t="s">
        <v>55</v>
      </c>
      <c r="C73" s="68" t="s">
        <v>255</v>
      </c>
      <c r="D73" s="68"/>
      <c r="E73" s="68"/>
      <c r="F73" s="68">
        <f t="shared" si="0"/>
        <v>0</v>
      </c>
      <c r="G73" s="66"/>
      <c r="H73" s="17"/>
    </row>
    <row r="74" spans="1:8" x14ac:dyDescent="0.2">
      <c r="A74" s="66">
        <v>36</v>
      </c>
      <c r="B74" s="72" t="s">
        <v>56</v>
      </c>
      <c r="C74" s="68" t="s">
        <v>255</v>
      </c>
      <c r="D74" s="68">
        <v>300</v>
      </c>
      <c r="E74" s="68"/>
      <c r="F74" s="68">
        <f t="shared" ref="F74:F87" si="1">D74+E74</f>
        <v>300</v>
      </c>
      <c r="G74" s="29" t="s">
        <v>6</v>
      </c>
      <c r="H74" s="17"/>
    </row>
    <row r="75" spans="1:8" x14ac:dyDescent="0.2">
      <c r="A75" s="66"/>
      <c r="B75" s="67" t="s">
        <v>7</v>
      </c>
      <c r="C75" s="68"/>
      <c r="D75" s="150">
        <f>SUM(D74)</f>
        <v>300</v>
      </c>
      <c r="E75" s="70">
        <f>SUM(E74)</f>
        <v>0</v>
      </c>
      <c r="F75" s="150">
        <f t="shared" si="1"/>
        <v>300</v>
      </c>
      <c r="G75" s="66"/>
      <c r="H75" s="17"/>
    </row>
    <row r="76" spans="1:8" x14ac:dyDescent="0.2">
      <c r="A76" s="66"/>
      <c r="B76" s="67" t="s">
        <v>57</v>
      </c>
      <c r="C76" s="68"/>
      <c r="D76" s="68"/>
      <c r="E76" s="68"/>
      <c r="F76" s="68">
        <f t="shared" si="1"/>
        <v>0</v>
      </c>
      <c r="G76" s="66"/>
      <c r="H76" s="17"/>
    </row>
    <row r="77" spans="1:8" x14ac:dyDescent="0.2">
      <c r="A77" s="66">
        <v>37</v>
      </c>
      <c r="B77" s="72" t="s">
        <v>58</v>
      </c>
      <c r="C77" s="68" t="s">
        <v>255</v>
      </c>
      <c r="D77" s="68">
        <v>25000</v>
      </c>
      <c r="E77" s="195">
        <v>30000</v>
      </c>
      <c r="F77" s="68">
        <f t="shared" si="1"/>
        <v>55000</v>
      </c>
      <c r="G77" s="29" t="s">
        <v>6</v>
      </c>
      <c r="H77" s="17"/>
    </row>
    <row r="78" spans="1:8" x14ac:dyDescent="0.2">
      <c r="A78" s="66">
        <v>38</v>
      </c>
      <c r="B78" s="72" t="s">
        <v>59</v>
      </c>
      <c r="C78" s="68" t="s">
        <v>255</v>
      </c>
      <c r="D78" s="68">
        <v>7500</v>
      </c>
      <c r="E78" s="195">
        <v>5000</v>
      </c>
      <c r="F78" s="68">
        <f t="shared" si="1"/>
        <v>12500</v>
      </c>
      <c r="G78" s="29" t="s">
        <v>6</v>
      </c>
      <c r="H78" s="17"/>
    </row>
    <row r="79" spans="1:8" x14ac:dyDescent="0.2">
      <c r="A79" s="66"/>
      <c r="B79" s="67" t="s">
        <v>7</v>
      </c>
      <c r="C79" s="68"/>
      <c r="D79" s="150">
        <f>SUM(D77:D78)</f>
        <v>32500</v>
      </c>
      <c r="E79" s="70">
        <f>SUM(E77:E78)</f>
        <v>35000</v>
      </c>
      <c r="F79" s="150">
        <f t="shared" si="1"/>
        <v>67500</v>
      </c>
      <c r="G79" s="66"/>
      <c r="H79" s="17"/>
    </row>
    <row r="80" spans="1:8" x14ac:dyDescent="0.2">
      <c r="A80" s="66"/>
      <c r="B80" s="72" t="s">
        <v>60</v>
      </c>
      <c r="C80" s="68" t="s">
        <v>255</v>
      </c>
      <c r="D80" s="70"/>
      <c r="E80" s="70"/>
      <c r="F80" s="68">
        <f t="shared" si="1"/>
        <v>0</v>
      </c>
      <c r="G80" s="66"/>
      <c r="H80" s="17"/>
    </row>
    <row r="81" spans="1:8" ht="31.5" customHeight="1" x14ac:dyDescent="0.2">
      <c r="A81" s="66">
        <v>39</v>
      </c>
      <c r="B81" s="76" t="s">
        <v>61</v>
      </c>
      <c r="C81" s="68" t="s">
        <v>255</v>
      </c>
      <c r="D81" s="26">
        <v>2000</v>
      </c>
      <c r="E81" s="26"/>
      <c r="F81" s="68">
        <f t="shared" si="1"/>
        <v>2000</v>
      </c>
      <c r="G81" s="27" t="s">
        <v>62</v>
      </c>
      <c r="H81" s="35"/>
    </row>
    <row r="82" spans="1:8" x14ac:dyDescent="0.2">
      <c r="A82" s="66"/>
      <c r="B82" s="67" t="s">
        <v>7</v>
      </c>
      <c r="C82" s="68"/>
      <c r="D82" s="150">
        <f>SUM(D81)</f>
        <v>2000</v>
      </c>
      <c r="E82" s="70">
        <f>SUM(E81)</f>
        <v>0</v>
      </c>
      <c r="F82" s="150">
        <f t="shared" si="1"/>
        <v>2000</v>
      </c>
      <c r="G82" s="66"/>
      <c r="H82" s="17"/>
    </row>
    <row r="83" spans="1:8" x14ac:dyDescent="0.2">
      <c r="A83" s="66"/>
      <c r="B83" s="67" t="s">
        <v>63</v>
      </c>
      <c r="C83" s="68"/>
      <c r="D83" s="150">
        <f>D82+D79+D75+D72+D69+D63+D56+D52+D45+D38+D32+D28+D21</f>
        <v>492983.06799999997</v>
      </c>
      <c r="E83" s="70">
        <f>E82+E79+E75+E72+E69+E63+E56+E52+E45+E38+E32+E28+E21</f>
        <v>412295.21</v>
      </c>
      <c r="F83" s="150">
        <f t="shared" si="1"/>
        <v>905278.27799999993</v>
      </c>
      <c r="G83" s="66"/>
      <c r="H83" s="17"/>
    </row>
    <row r="84" spans="1:8" x14ac:dyDescent="0.2">
      <c r="A84" s="66"/>
      <c r="B84" s="72" t="s">
        <v>64</v>
      </c>
      <c r="C84" s="68"/>
      <c r="D84" s="68">
        <v>0</v>
      </c>
      <c r="E84" s="68"/>
      <c r="F84" s="68">
        <f t="shared" si="1"/>
        <v>0</v>
      </c>
      <c r="G84" s="71"/>
      <c r="H84" s="18"/>
    </row>
    <row r="85" spans="1:8" ht="37.5" customHeight="1" x14ac:dyDescent="0.2">
      <c r="A85" s="66"/>
      <c r="B85" s="69" t="s">
        <v>65</v>
      </c>
      <c r="C85" s="68" t="s">
        <v>255</v>
      </c>
      <c r="D85" s="68">
        <v>30000</v>
      </c>
      <c r="E85" s="68">
        <v>-30000</v>
      </c>
      <c r="F85" s="68">
        <f t="shared" si="1"/>
        <v>0</v>
      </c>
      <c r="G85" s="29" t="s">
        <v>477</v>
      </c>
      <c r="H85" s="17"/>
    </row>
    <row r="86" spans="1:8" ht="49.5" customHeight="1" x14ac:dyDescent="0.2">
      <c r="A86" s="66">
        <v>40</v>
      </c>
      <c r="B86" s="69" t="s">
        <v>67</v>
      </c>
      <c r="C86" s="68" t="s">
        <v>255</v>
      </c>
      <c r="D86" s="68">
        <v>116295.21</v>
      </c>
      <c r="E86" s="68">
        <v>-116295.21</v>
      </c>
      <c r="F86" s="68"/>
      <c r="G86" s="29" t="s">
        <v>477</v>
      </c>
      <c r="H86" s="17"/>
    </row>
    <row r="87" spans="1:8" x14ac:dyDescent="0.2">
      <c r="A87" s="66"/>
      <c r="B87" s="72" t="s">
        <v>68</v>
      </c>
      <c r="C87" s="70"/>
      <c r="D87" s="150">
        <f>SUM(D85:D86)</f>
        <v>146295.21000000002</v>
      </c>
      <c r="E87" s="70">
        <f>SUM(E85:E86)</f>
        <v>-146295.21000000002</v>
      </c>
      <c r="F87" s="150">
        <f t="shared" si="1"/>
        <v>0</v>
      </c>
      <c r="G87" s="71"/>
      <c r="H87" s="18"/>
    </row>
    <row r="88" spans="1:8" x14ac:dyDescent="0.2">
      <c r="A88" s="66"/>
      <c r="B88" s="74" t="s">
        <v>69</v>
      </c>
      <c r="C88" s="70"/>
      <c r="D88" s="151">
        <f>D87+D83+D16</f>
        <v>732801.95799999987</v>
      </c>
      <c r="E88" s="77">
        <f>E87+E83+E16</f>
        <v>297480</v>
      </c>
      <c r="F88" s="151">
        <f>F87+F83+F16</f>
        <v>1030281.9579999999</v>
      </c>
      <c r="G88" s="71"/>
    </row>
    <row r="89" spans="1:8" x14ac:dyDescent="0.2">
      <c r="A89" s="66"/>
      <c r="B89" s="74"/>
      <c r="C89" s="70"/>
      <c r="D89" s="151"/>
      <c r="E89" s="77"/>
      <c r="F89" s="151"/>
      <c r="G89" s="71"/>
    </row>
    <row r="90" spans="1:8" ht="18.75" x14ac:dyDescent="0.2">
      <c r="A90" s="318" t="s">
        <v>303</v>
      </c>
      <c r="B90" s="318"/>
      <c r="C90" s="318"/>
      <c r="D90" s="318"/>
      <c r="E90" s="318"/>
      <c r="F90" s="318"/>
      <c r="G90" s="191"/>
      <c r="H90" s="77"/>
    </row>
    <row r="91" spans="1:8" ht="47.25" x14ac:dyDescent="0.2">
      <c r="A91" s="2" t="s">
        <v>0</v>
      </c>
      <c r="B91" s="2" t="s">
        <v>1</v>
      </c>
      <c r="C91" s="22" t="s">
        <v>80</v>
      </c>
      <c r="D91" s="3" t="s">
        <v>70</v>
      </c>
      <c r="E91" s="3" t="s">
        <v>400</v>
      </c>
      <c r="F91" s="3" t="s">
        <v>467</v>
      </c>
      <c r="G91" s="3" t="s">
        <v>3</v>
      </c>
      <c r="H91" s="36"/>
    </row>
    <row r="92" spans="1:8" ht="15.75" x14ac:dyDescent="0.2">
      <c r="A92" s="4" t="s">
        <v>0</v>
      </c>
      <c r="B92" s="5" t="s">
        <v>71</v>
      </c>
      <c r="C92" s="6"/>
      <c r="D92" s="7"/>
      <c r="E92" s="7"/>
      <c r="F92" s="7"/>
      <c r="G92" s="8"/>
    </row>
    <row r="93" spans="1:8" ht="15.75" x14ac:dyDescent="0.2">
      <c r="A93" s="4">
        <v>1</v>
      </c>
      <c r="B93" s="9" t="s">
        <v>72</v>
      </c>
      <c r="C93" s="22"/>
      <c r="D93" s="10">
        <v>10000</v>
      </c>
      <c r="E93" s="10"/>
      <c r="F93" s="10">
        <f t="shared" ref="F93:F104" si="2">D93+E93</f>
        <v>10000</v>
      </c>
      <c r="G93" s="7" t="s">
        <v>6</v>
      </c>
      <c r="H93" s="37"/>
    </row>
    <row r="94" spans="1:8" ht="47.25" x14ac:dyDescent="0.2">
      <c r="A94" s="4">
        <v>2</v>
      </c>
      <c r="B94" s="187" t="s">
        <v>468</v>
      </c>
      <c r="C94" s="188" t="s">
        <v>476</v>
      </c>
      <c r="D94" s="189">
        <v>100000</v>
      </c>
      <c r="E94" s="10"/>
      <c r="F94" s="10">
        <f t="shared" si="2"/>
        <v>100000</v>
      </c>
      <c r="G94" s="8" t="s">
        <v>66</v>
      </c>
      <c r="H94" s="37"/>
    </row>
    <row r="95" spans="1:8" ht="47.25" x14ac:dyDescent="0.2">
      <c r="A95" s="4">
        <v>3</v>
      </c>
      <c r="B95" s="9" t="s">
        <v>73</v>
      </c>
      <c r="C95" s="22" t="s">
        <v>256</v>
      </c>
      <c r="D95" s="10">
        <v>100000</v>
      </c>
      <c r="E95" s="10">
        <v>-100000</v>
      </c>
      <c r="F95" s="10">
        <f t="shared" si="2"/>
        <v>0</v>
      </c>
      <c r="G95" s="8" t="s">
        <v>477</v>
      </c>
      <c r="H95" s="37"/>
    </row>
    <row r="96" spans="1:8" ht="47.25" x14ac:dyDescent="0.2">
      <c r="A96" s="4">
        <v>4</v>
      </c>
      <c r="B96" s="9" t="s">
        <v>74</v>
      </c>
      <c r="C96" s="23" t="s">
        <v>257</v>
      </c>
      <c r="D96" s="10">
        <v>100000</v>
      </c>
      <c r="E96" s="10">
        <v>-100000</v>
      </c>
      <c r="F96" s="10">
        <f t="shared" si="2"/>
        <v>0</v>
      </c>
      <c r="G96" s="8" t="s">
        <v>477</v>
      </c>
      <c r="H96" s="37"/>
    </row>
    <row r="97" spans="1:8" ht="47.25" x14ac:dyDescent="0.2">
      <c r="A97" s="4"/>
      <c r="B97" s="9" t="s">
        <v>474</v>
      </c>
      <c r="C97" s="23" t="s">
        <v>475</v>
      </c>
      <c r="D97" s="10"/>
      <c r="E97" s="10">
        <v>200000</v>
      </c>
      <c r="F97" s="10">
        <f t="shared" si="2"/>
        <v>200000</v>
      </c>
      <c r="G97" s="8" t="s">
        <v>478</v>
      </c>
      <c r="H97" s="37"/>
    </row>
    <row r="98" spans="1:8" ht="15.75" x14ac:dyDescent="0.2">
      <c r="A98" s="4"/>
      <c r="B98" s="9"/>
      <c r="C98" s="23"/>
      <c r="D98" s="10"/>
      <c r="E98" s="10"/>
      <c r="F98" s="10">
        <f t="shared" si="2"/>
        <v>0</v>
      </c>
      <c r="G98" s="8"/>
      <c r="H98" s="37"/>
    </row>
    <row r="99" spans="1:8" ht="15.75" x14ac:dyDescent="0.2">
      <c r="A99" s="11"/>
      <c r="B99" s="5" t="s">
        <v>75</v>
      </c>
      <c r="C99" s="22"/>
      <c r="D99" s="12">
        <f>SUM(D93:D96)</f>
        <v>310000</v>
      </c>
      <c r="E99" s="12">
        <f>SUM(E93:E98)</f>
        <v>0</v>
      </c>
      <c r="F99" s="10">
        <f t="shared" si="2"/>
        <v>310000</v>
      </c>
      <c r="G99" s="13"/>
      <c r="H99" s="38"/>
    </row>
    <row r="100" spans="1:8" ht="31.5" customHeight="1" x14ac:dyDescent="0.2">
      <c r="A100" s="4"/>
      <c r="B100" s="14" t="s">
        <v>76</v>
      </c>
      <c r="C100" s="22"/>
      <c r="D100" s="6"/>
      <c r="E100" s="6"/>
      <c r="F100" s="10">
        <f t="shared" si="2"/>
        <v>0</v>
      </c>
      <c r="G100" s="3"/>
      <c r="H100" s="36"/>
    </row>
    <row r="101" spans="1:8" ht="63" x14ac:dyDescent="0.25">
      <c r="A101" s="4">
        <v>4</v>
      </c>
      <c r="B101" s="9" t="s">
        <v>77</v>
      </c>
      <c r="C101" s="22" t="s">
        <v>187</v>
      </c>
      <c r="D101" s="10">
        <v>93996.479999999996</v>
      </c>
      <c r="E101" s="10"/>
      <c r="F101" s="10">
        <f t="shared" si="2"/>
        <v>93996.479999999996</v>
      </c>
      <c r="G101" s="7" t="s">
        <v>78</v>
      </c>
      <c r="H101" s="39"/>
    </row>
    <row r="102" spans="1:8" ht="15.75" x14ac:dyDescent="0.25">
      <c r="A102" s="11"/>
      <c r="B102" s="5" t="s">
        <v>75</v>
      </c>
      <c r="C102" s="22"/>
      <c r="D102" s="12">
        <f>SUM(D101)</f>
        <v>93996.479999999996</v>
      </c>
      <c r="E102" s="12">
        <f>SUM(E101)</f>
        <v>0</v>
      </c>
      <c r="F102" s="10">
        <f t="shared" si="2"/>
        <v>93996.479999999996</v>
      </c>
      <c r="G102" s="15"/>
      <c r="H102" s="40"/>
    </row>
    <row r="103" spans="1:8" ht="31.5" x14ac:dyDescent="0.25">
      <c r="A103" s="4"/>
      <c r="B103" s="9" t="s">
        <v>79</v>
      </c>
      <c r="C103" s="22"/>
      <c r="D103" s="16">
        <f>D102+D99</f>
        <v>403996.48</v>
      </c>
      <c r="E103" s="16">
        <f>E102+E99</f>
        <v>0</v>
      </c>
      <c r="F103" s="10">
        <f t="shared" si="2"/>
        <v>403996.48</v>
      </c>
      <c r="G103" s="15"/>
      <c r="H103" s="40"/>
    </row>
    <row r="104" spans="1:8" ht="15.75" x14ac:dyDescent="0.2">
      <c r="A104" s="22"/>
      <c r="B104" s="22" t="s">
        <v>293</v>
      </c>
      <c r="C104" s="22"/>
      <c r="D104" s="115">
        <f>D103+D88</f>
        <v>1136798.4379999998</v>
      </c>
      <c r="E104" s="115">
        <f>E103+E88</f>
        <v>297480</v>
      </c>
      <c r="F104" s="6">
        <f t="shared" si="2"/>
        <v>1434278.4379999998</v>
      </c>
      <c r="G104" s="136"/>
      <c r="H104" s="136"/>
    </row>
    <row r="105" spans="1:8" ht="15.75" x14ac:dyDescent="0.2">
      <c r="A105" s="22"/>
      <c r="B105" s="22"/>
      <c r="C105" s="22"/>
      <c r="D105" s="115"/>
      <c r="E105" s="115"/>
      <c r="F105" s="10"/>
      <c r="G105" s="136"/>
      <c r="H105" s="192"/>
    </row>
    <row r="106" spans="1:8" x14ac:dyDescent="0.2">
      <c r="A106" s="331" t="s">
        <v>131</v>
      </c>
      <c r="B106" s="331"/>
      <c r="C106" s="331"/>
      <c r="D106" s="331"/>
      <c r="E106" s="331"/>
      <c r="F106" s="331"/>
      <c r="G106" s="331"/>
      <c r="H106" s="314"/>
    </row>
    <row r="107" spans="1:8" ht="45" x14ac:dyDescent="0.2">
      <c r="A107" s="332" t="s">
        <v>0</v>
      </c>
      <c r="B107" s="332" t="s">
        <v>1</v>
      </c>
      <c r="C107" s="333" t="s">
        <v>80</v>
      </c>
      <c r="D107" s="333" t="s">
        <v>70</v>
      </c>
      <c r="E107" s="333"/>
      <c r="F107" s="333"/>
      <c r="G107" s="333" t="s">
        <v>3</v>
      </c>
      <c r="H107" s="334"/>
    </row>
    <row r="108" spans="1:8" ht="30" x14ac:dyDescent="0.2">
      <c r="A108" s="335">
        <v>1</v>
      </c>
      <c r="B108" s="294" t="s">
        <v>81</v>
      </c>
      <c r="C108" s="298" t="s">
        <v>258</v>
      </c>
      <c r="D108" s="298">
        <v>940413.72</v>
      </c>
      <c r="E108" s="298"/>
      <c r="F108" s="298">
        <f>D108+E108</f>
        <v>940413.72</v>
      </c>
      <c r="G108" s="336" t="s">
        <v>6</v>
      </c>
      <c r="H108" s="337"/>
    </row>
    <row r="109" spans="1:8" x14ac:dyDescent="0.2">
      <c r="A109" s="335">
        <v>2</v>
      </c>
      <c r="B109" s="294" t="s">
        <v>82</v>
      </c>
      <c r="C109" s="298" t="s">
        <v>259</v>
      </c>
      <c r="D109" s="298">
        <v>518308.44</v>
      </c>
      <c r="E109" s="298"/>
      <c r="F109" s="298">
        <f t="shared" ref="F109:F172" si="3">D109+E109</f>
        <v>518308.44</v>
      </c>
      <c r="G109" s="336" t="s">
        <v>6</v>
      </c>
      <c r="H109" s="337"/>
    </row>
    <row r="110" spans="1:8" x14ac:dyDescent="0.2">
      <c r="A110" s="335">
        <v>3</v>
      </c>
      <c r="B110" s="294" t="s">
        <v>83</v>
      </c>
      <c r="C110" s="298" t="s">
        <v>260</v>
      </c>
      <c r="D110" s="298">
        <v>73611.48</v>
      </c>
      <c r="E110" s="298"/>
      <c r="F110" s="298">
        <f t="shared" si="3"/>
        <v>73611.48</v>
      </c>
      <c r="G110" s="336" t="s">
        <v>6</v>
      </c>
      <c r="H110" s="337"/>
    </row>
    <row r="111" spans="1:8" x14ac:dyDescent="0.2">
      <c r="A111" s="335">
        <v>4</v>
      </c>
      <c r="B111" s="294" t="s">
        <v>84</v>
      </c>
      <c r="C111" s="298" t="s">
        <v>261</v>
      </c>
      <c r="D111" s="298">
        <v>73604.639999999999</v>
      </c>
      <c r="E111" s="298"/>
      <c r="F111" s="298">
        <f t="shared" si="3"/>
        <v>73604.639999999999</v>
      </c>
      <c r="G111" s="336" t="s">
        <v>6</v>
      </c>
      <c r="H111" s="337"/>
    </row>
    <row r="112" spans="1:8" x14ac:dyDescent="0.2">
      <c r="A112" s="335">
        <v>5</v>
      </c>
      <c r="B112" s="294" t="s">
        <v>85</v>
      </c>
      <c r="C112" s="298" t="s">
        <v>264</v>
      </c>
      <c r="D112" s="298">
        <v>432801.72</v>
      </c>
      <c r="E112" s="298"/>
      <c r="F112" s="298">
        <f t="shared" si="3"/>
        <v>432801.72</v>
      </c>
      <c r="G112" s="336" t="s">
        <v>6</v>
      </c>
      <c r="H112" s="337"/>
    </row>
    <row r="113" spans="1:8" x14ac:dyDescent="0.2">
      <c r="A113" s="335">
        <v>6</v>
      </c>
      <c r="B113" s="294" t="s">
        <v>86</v>
      </c>
      <c r="C113" s="298" t="s">
        <v>263</v>
      </c>
      <c r="D113" s="298">
        <v>768329.52</v>
      </c>
      <c r="E113" s="298"/>
      <c r="F113" s="298">
        <f t="shared" si="3"/>
        <v>768329.52</v>
      </c>
      <c r="G113" s="336" t="s">
        <v>6</v>
      </c>
      <c r="H113" s="337"/>
    </row>
    <row r="114" spans="1:8" x14ac:dyDescent="0.2">
      <c r="A114" s="335">
        <v>7</v>
      </c>
      <c r="B114" s="294" t="s">
        <v>87</v>
      </c>
      <c r="C114" s="298" t="s">
        <v>265</v>
      </c>
      <c r="D114" s="293">
        <v>473937.6</v>
      </c>
      <c r="E114" s="293"/>
      <c r="F114" s="298">
        <f t="shared" si="3"/>
        <v>473937.6</v>
      </c>
      <c r="G114" s="336" t="s">
        <v>6</v>
      </c>
      <c r="H114" s="337"/>
    </row>
    <row r="115" spans="1:8" x14ac:dyDescent="0.2">
      <c r="A115" s="335">
        <v>8</v>
      </c>
      <c r="B115" s="294" t="s">
        <v>88</v>
      </c>
      <c r="C115" s="298" t="s">
        <v>265</v>
      </c>
      <c r="D115" s="298">
        <v>71159.28</v>
      </c>
      <c r="E115" s="298"/>
      <c r="F115" s="298">
        <f t="shared" si="3"/>
        <v>71159.28</v>
      </c>
      <c r="G115" s="336" t="s">
        <v>6</v>
      </c>
      <c r="H115" s="337"/>
    </row>
    <row r="116" spans="1:8" x14ac:dyDescent="0.2">
      <c r="A116" s="335">
        <v>9</v>
      </c>
      <c r="B116" s="294" t="s">
        <v>89</v>
      </c>
      <c r="C116" s="298" t="s">
        <v>265</v>
      </c>
      <c r="D116" s="298">
        <v>213335.88</v>
      </c>
      <c r="E116" s="298"/>
      <c r="F116" s="298">
        <f t="shared" si="3"/>
        <v>213335.88</v>
      </c>
      <c r="G116" s="336" t="s">
        <v>6</v>
      </c>
      <c r="H116" s="337"/>
    </row>
    <row r="117" spans="1:8" x14ac:dyDescent="0.2">
      <c r="A117" s="335">
        <v>10</v>
      </c>
      <c r="B117" s="294" t="s">
        <v>90</v>
      </c>
      <c r="C117" s="298" t="s">
        <v>265</v>
      </c>
      <c r="D117" s="298">
        <v>566954.4</v>
      </c>
      <c r="E117" s="298"/>
      <c r="F117" s="298">
        <f t="shared" si="3"/>
        <v>566954.4</v>
      </c>
      <c r="G117" s="336" t="s">
        <v>6</v>
      </c>
      <c r="H117" s="337"/>
    </row>
    <row r="118" spans="1:8" x14ac:dyDescent="0.2">
      <c r="A118" s="335">
        <v>11</v>
      </c>
      <c r="B118" s="294" t="s">
        <v>91</v>
      </c>
      <c r="C118" s="298" t="s">
        <v>262</v>
      </c>
      <c r="D118" s="298">
        <v>33415.379999999997</v>
      </c>
      <c r="E118" s="298"/>
      <c r="F118" s="298">
        <f t="shared" si="3"/>
        <v>33415.379999999997</v>
      </c>
      <c r="G118" s="336" t="s">
        <v>6</v>
      </c>
      <c r="H118" s="337"/>
    </row>
    <row r="119" spans="1:8" x14ac:dyDescent="0.2">
      <c r="A119" s="335"/>
      <c r="B119" s="338" t="s">
        <v>92</v>
      </c>
      <c r="C119" s="298"/>
      <c r="D119" s="339">
        <f>SUM(D108:D118)</f>
        <v>4165872.0599999991</v>
      </c>
      <c r="E119" s="339"/>
      <c r="F119" s="340">
        <f t="shared" si="3"/>
        <v>4165872.0599999991</v>
      </c>
      <c r="G119" s="335"/>
      <c r="H119" s="341"/>
    </row>
    <row r="120" spans="1:8" ht="23.25" x14ac:dyDescent="0.35">
      <c r="A120" s="342" t="s">
        <v>306</v>
      </c>
      <c r="B120" s="342"/>
      <c r="C120" s="342"/>
      <c r="D120" s="342"/>
      <c r="E120" s="338"/>
      <c r="F120" s="298">
        <f t="shared" si="3"/>
        <v>0</v>
      </c>
      <c r="G120" s="343"/>
      <c r="H120" s="344"/>
    </row>
    <row r="121" spans="1:8" ht="23.25" x14ac:dyDescent="0.35">
      <c r="A121" s="335"/>
      <c r="B121" s="331" t="s">
        <v>93</v>
      </c>
      <c r="C121" s="331"/>
      <c r="D121" s="345"/>
      <c r="E121" s="345"/>
      <c r="F121" s="298">
        <f t="shared" si="3"/>
        <v>0</v>
      </c>
      <c r="G121" s="346"/>
      <c r="H121" s="344"/>
    </row>
    <row r="122" spans="1:8" x14ac:dyDescent="0.2">
      <c r="A122" s="296">
        <v>12</v>
      </c>
      <c r="B122" s="294" t="s">
        <v>94</v>
      </c>
      <c r="C122" s="298" t="s">
        <v>95</v>
      </c>
      <c r="D122" s="298">
        <v>10000</v>
      </c>
      <c r="E122" s="298"/>
      <c r="F122" s="298">
        <f t="shared" si="3"/>
        <v>10000</v>
      </c>
      <c r="G122" s="336" t="s">
        <v>6</v>
      </c>
      <c r="H122" s="347"/>
    </row>
    <row r="123" spans="1:8" ht="30" x14ac:dyDescent="0.2">
      <c r="A123" s="335"/>
      <c r="B123" s="294" t="s">
        <v>311</v>
      </c>
      <c r="C123" s="298" t="s">
        <v>312</v>
      </c>
      <c r="D123" s="298">
        <v>7000</v>
      </c>
      <c r="E123" s="298"/>
      <c r="F123" s="298">
        <f t="shared" si="3"/>
        <v>7000</v>
      </c>
      <c r="G123" s="336" t="s">
        <v>282</v>
      </c>
      <c r="H123" s="337"/>
    </row>
    <row r="124" spans="1:8" ht="30" x14ac:dyDescent="0.2">
      <c r="A124" s="335"/>
      <c r="B124" s="348" t="s">
        <v>313</v>
      </c>
      <c r="C124" s="298" t="s">
        <v>258</v>
      </c>
      <c r="D124" s="298">
        <v>18180</v>
      </c>
      <c r="E124" s="298"/>
      <c r="F124" s="298">
        <f t="shared" si="3"/>
        <v>18180</v>
      </c>
      <c r="G124" s="336"/>
      <c r="H124" s="337"/>
    </row>
    <row r="125" spans="1:8" x14ac:dyDescent="0.2">
      <c r="A125" s="335"/>
      <c r="B125" s="348" t="s">
        <v>92</v>
      </c>
      <c r="C125" s="298"/>
      <c r="D125" s="340">
        <v>35180</v>
      </c>
      <c r="E125" s="340"/>
      <c r="F125" s="298">
        <f t="shared" si="3"/>
        <v>35180</v>
      </c>
      <c r="G125" s="336"/>
      <c r="H125" s="337"/>
    </row>
    <row r="126" spans="1:8" x14ac:dyDescent="0.2">
      <c r="A126" s="335"/>
      <c r="B126" s="349" t="s">
        <v>96</v>
      </c>
      <c r="C126" s="298"/>
      <c r="D126" s="345"/>
      <c r="E126" s="345"/>
      <c r="F126" s="298">
        <f t="shared" si="3"/>
        <v>0</v>
      </c>
      <c r="G126" s="346"/>
      <c r="H126" s="337"/>
    </row>
    <row r="127" spans="1:8" ht="30" x14ac:dyDescent="0.2">
      <c r="A127" s="335">
        <v>13</v>
      </c>
      <c r="B127" s="348" t="s">
        <v>97</v>
      </c>
      <c r="C127" s="298" t="s">
        <v>95</v>
      </c>
      <c r="D127" s="298">
        <v>200</v>
      </c>
      <c r="E127" s="298"/>
      <c r="F127" s="298">
        <f t="shared" si="3"/>
        <v>200</v>
      </c>
      <c r="G127" s="336" t="s">
        <v>6</v>
      </c>
      <c r="H127" s="337"/>
    </row>
    <row r="128" spans="1:8" ht="45" x14ac:dyDescent="0.2">
      <c r="A128" s="335">
        <v>14</v>
      </c>
      <c r="B128" s="348" t="s">
        <v>98</v>
      </c>
      <c r="C128" s="298" t="s">
        <v>95</v>
      </c>
      <c r="D128" s="298">
        <v>5000</v>
      </c>
      <c r="E128" s="298"/>
      <c r="F128" s="298">
        <f t="shared" si="3"/>
        <v>5000</v>
      </c>
      <c r="G128" s="336" t="s">
        <v>6</v>
      </c>
      <c r="H128" s="337"/>
    </row>
    <row r="129" spans="1:8" ht="30" x14ac:dyDescent="0.2">
      <c r="A129" s="335">
        <v>15</v>
      </c>
      <c r="B129" s="348" t="s">
        <v>99</v>
      </c>
      <c r="C129" s="298" t="s">
        <v>95</v>
      </c>
      <c r="D129" s="298">
        <v>2000</v>
      </c>
      <c r="E129" s="298"/>
      <c r="F129" s="298">
        <f t="shared" si="3"/>
        <v>2000</v>
      </c>
      <c r="G129" s="336" t="s">
        <v>6</v>
      </c>
      <c r="H129" s="337"/>
    </row>
    <row r="130" spans="1:8" ht="45" x14ac:dyDescent="0.2">
      <c r="A130" s="335">
        <v>16</v>
      </c>
      <c r="B130" s="348" t="s">
        <v>100</v>
      </c>
      <c r="C130" s="298" t="s">
        <v>95</v>
      </c>
      <c r="D130" s="298">
        <v>7300</v>
      </c>
      <c r="E130" s="298"/>
      <c r="F130" s="298">
        <f t="shared" si="3"/>
        <v>7300</v>
      </c>
      <c r="G130" s="336" t="s">
        <v>6</v>
      </c>
      <c r="H130" s="337"/>
    </row>
    <row r="131" spans="1:8" ht="30" x14ac:dyDescent="0.2">
      <c r="A131" s="335">
        <v>17</v>
      </c>
      <c r="B131" s="348" t="s">
        <v>101</v>
      </c>
      <c r="C131" s="298" t="s">
        <v>95</v>
      </c>
      <c r="D131" s="298">
        <v>7000</v>
      </c>
      <c r="E131" s="298"/>
      <c r="F131" s="298">
        <f t="shared" si="3"/>
        <v>7000</v>
      </c>
      <c r="G131" s="336" t="s">
        <v>6</v>
      </c>
      <c r="H131" s="337"/>
    </row>
    <row r="132" spans="1:8" ht="30" x14ac:dyDescent="0.2">
      <c r="A132" s="335">
        <v>18</v>
      </c>
      <c r="B132" s="348" t="s">
        <v>102</v>
      </c>
      <c r="C132" s="298" t="s">
        <v>95</v>
      </c>
      <c r="D132" s="298">
        <v>5252</v>
      </c>
      <c r="E132" s="298"/>
      <c r="F132" s="298">
        <f t="shared" si="3"/>
        <v>5252</v>
      </c>
      <c r="G132" s="336" t="s">
        <v>6</v>
      </c>
      <c r="H132" s="337"/>
    </row>
    <row r="133" spans="1:8" ht="60" x14ac:dyDescent="0.2">
      <c r="A133" s="335">
        <v>19</v>
      </c>
      <c r="B133" s="348" t="s">
        <v>103</v>
      </c>
      <c r="C133" s="298" t="s">
        <v>95</v>
      </c>
      <c r="D133" s="298">
        <v>1800</v>
      </c>
      <c r="E133" s="298"/>
      <c r="F133" s="298">
        <f t="shared" si="3"/>
        <v>1800</v>
      </c>
      <c r="G133" s="336" t="s">
        <v>6</v>
      </c>
      <c r="H133" s="337"/>
    </row>
    <row r="134" spans="1:8" ht="30" x14ac:dyDescent="0.2">
      <c r="A134" s="335">
        <v>20</v>
      </c>
      <c r="B134" s="348" t="s">
        <v>104</v>
      </c>
      <c r="C134" s="298" t="s">
        <v>95</v>
      </c>
      <c r="D134" s="298">
        <v>400</v>
      </c>
      <c r="E134" s="298"/>
      <c r="F134" s="298">
        <f t="shared" si="3"/>
        <v>400</v>
      </c>
      <c r="G134" s="336" t="s">
        <v>6</v>
      </c>
      <c r="H134" s="337"/>
    </row>
    <row r="135" spans="1:8" ht="30" x14ac:dyDescent="0.2">
      <c r="A135" s="335">
        <v>21</v>
      </c>
      <c r="B135" s="348" t="s">
        <v>105</v>
      </c>
      <c r="C135" s="298" t="s">
        <v>95</v>
      </c>
      <c r="D135" s="298">
        <v>1000</v>
      </c>
      <c r="E135" s="298"/>
      <c r="F135" s="298">
        <f t="shared" si="3"/>
        <v>1000</v>
      </c>
      <c r="G135" s="336" t="s">
        <v>6</v>
      </c>
      <c r="H135" s="337"/>
    </row>
    <row r="136" spans="1:8" x14ac:dyDescent="0.2">
      <c r="A136" s="335">
        <v>22</v>
      </c>
      <c r="B136" s="348" t="s">
        <v>106</v>
      </c>
      <c r="C136" s="298" t="s">
        <v>95</v>
      </c>
      <c r="D136" s="298">
        <v>550</v>
      </c>
      <c r="E136" s="298"/>
      <c r="F136" s="298">
        <f t="shared" si="3"/>
        <v>550</v>
      </c>
      <c r="G136" s="336" t="s">
        <v>6</v>
      </c>
      <c r="H136" s="337"/>
    </row>
    <row r="137" spans="1:8" x14ac:dyDescent="0.2">
      <c r="A137" s="350"/>
      <c r="B137" s="351"/>
      <c r="C137" s="298"/>
      <c r="D137" s="352"/>
      <c r="E137" s="352"/>
      <c r="F137" s="298">
        <f t="shared" si="3"/>
        <v>0</v>
      </c>
      <c r="G137" s="352"/>
      <c r="H137" s="353"/>
    </row>
    <row r="138" spans="1:8" x14ac:dyDescent="0.2">
      <c r="A138" s="335"/>
      <c r="B138" s="338" t="s">
        <v>7</v>
      </c>
      <c r="C138" s="298"/>
      <c r="D138" s="340">
        <f>SUM(D127:D137)</f>
        <v>30502</v>
      </c>
      <c r="E138" s="340"/>
      <c r="F138" s="298">
        <f t="shared" si="3"/>
        <v>30502</v>
      </c>
      <c r="G138" s="346"/>
      <c r="H138" s="337"/>
    </row>
    <row r="139" spans="1:8" x14ac:dyDescent="0.2">
      <c r="A139" s="335"/>
      <c r="B139" s="338" t="s">
        <v>107</v>
      </c>
      <c r="C139" s="298"/>
      <c r="D139" s="298"/>
      <c r="E139" s="298"/>
      <c r="F139" s="298">
        <f t="shared" si="3"/>
        <v>0</v>
      </c>
      <c r="G139" s="346"/>
      <c r="H139" s="337"/>
    </row>
    <row r="140" spans="1:8" ht="33.75" customHeight="1" x14ac:dyDescent="0.2">
      <c r="A140" s="335">
        <v>23</v>
      </c>
      <c r="B140" s="294" t="s">
        <v>108</v>
      </c>
      <c r="C140" s="298" t="s">
        <v>95</v>
      </c>
      <c r="D140" s="298">
        <v>4000</v>
      </c>
      <c r="E140" s="298">
        <v>-4000</v>
      </c>
      <c r="F140" s="298">
        <f t="shared" si="3"/>
        <v>0</v>
      </c>
      <c r="G140" s="336" t="s">
        <v>109</v>
      </c>
      <c r="H140" s="347"/>
    </row>
    <row r="141" spans="1:8" ht="30" x14ac:dyDescent="0.2">
      <c r="A141" s="335">
        <v>24</v>
      </c>
      <c r="B141" s="294" t="s">
        <v>110</v>
      </c>
      <c r="C141" s="298" t="s">
        <v>95</v>
      </c>
      <c r="D141" s="298">
        <v>3500</v>
      </c>
      <c r="E141" s="298">
        <v>-3500</v>
      </c>
      <c r="F141" s="298">
        <f t="shared" si="3"/>
        <v>0</v>
      </c>
      <c r="G141" s="336" t="s">
        <v>109</v>
      </c>
      <c r="H141" s="347"/>
    </row>
    <row r="142" spans="1:8" ht="30" x14ac:dyDescent="0.2">
      <c r="A142" s="335">
        <v>25</v>
      </c>
      <c r="B142" s="294" t="s">
        <v>111</v>
      </c>
      <c r="C142" s="298" t="s">
        <v>95</v>
      </c>
      <c r="D142" s="298">
        <v>2000</v>
      </c>
      <c r="E142" s="298">
        <v>11782</v>
      </c>
      <c r="F142" s="298">
        <f t="shared" si="3"/>
        <v>13782</v>
      </c>
      <c r="G142" s="336" t="s">
        <v>6</v>
      </c>
      <c r="H142" s="337"/>
    </row>
    <row r="143" spans="1:8" ht="60" x14ac:dyDescent="0.2">
      <c r="A143" s="335">
        <v>26</v>
      </c>
      <c r="B143" s="294" t="s">
        <v>112</v>
      </c>
      <c r="C143" s="298" t="s">
        <v>95</v>
      </c>
      <c r="D143" s="298">
        <v>3782</v>
      </c>
      <c r="E143" s="298">
        <v>-3782</v>
      </c>
      <c r="F143" s="298">
        <f t="shared" si="3"/>
        <v>0</v>
      </c>
      <c r="G143" s="336" t="s">
        <v>109</v>
      </c>
      <c r="H143" s="337"/>
    </row>
    <row r="144" spans="1:8" x14ac:dyDescent="0.2">
      <c r="A144" s="350"/>
      <c r="B144" s="351"/>
      <c r="C144" s="298"/>
      <c r="D144" s="354"/>
      <c r="E144" s="354"/>
      <c r="F144" s="298">
        <f t="shared" si="3"/>
        <v>0</v>
      </c>
      <c r="G144" s="352"/>
      <c r="H144" s="353"/>
    </row>
    <row r="145" spans="1:8" x14ac:dyDescent="0.2">
      <c r="A145" s="335"/>
      <c r="B145" s="338" t="s">
        <v>7</v>
      </c>
      <c r="C145" s="298"/>
      <c r="D145" s="340">
        <f>SUM(D140:D144)</f>
        <v>13282</v>
      </c>
      <c r="E145" s="340"/>
      <c r="F145" s="298">
        <f t="shared" si="3"/>
        <v>13282</v>
      </c>
      <c r="G145" s="336"/>
      <c r="H145" s="337"/>
    </row>
    <row r="146" spans="1:8" x14ac:dyDescent="0.2">
      <c r="A146" s="335"/>
      <c r="B146" s="349" t="s">
        <v>113</v>
      </c>
      <c r="C146" s="298"/>
      <c r="D146" s="340"/>
      <c r="E146" s="340"/>
      <c r="F146" s="298">
        <f t="shared" si="3"/>
        <v>0</v>
      </c>
      <c r="G146" s="336"/>
      <c r="H146" s="337"/>
    </row>
    <row r="147" spans="1:8" ht="45" x14ac:dyDescent="0.2">
      <c r="A147" s="335">
        <v>27</v>
      </c>
      <c r="B147" s="294" t="s">
        <v>114</v>
      </c>
      <c r="C147" s="298" t="s">
        <v>95</v>
      </c>
      <c r="D147" s="298">
        <v>4650</v>
      </c>
      <c r="E147" s="298"/>
      <c r="F147" s="298">
        <f t="shared" si="3"/>
        <v>4650</v>
      </c>
      <c r="G147" s="336" t="s">
        <v>6</v>
      </c>
      <c r="H147" s="337"/>
    </row>
    <row r="148" spans="1:8" ht="30" x14ac:dyDescent="0.2">
      <c r="A148" s="335">
        <v>28</v>
      </c>
      <c r="B148" s="294" t="s">
        <v>115</v>
      </c>
      <c r="C148" s="298" t="s">
        <v>95</v>
      </c>
      <c r="D148" s="298">
        <v>2650</v>
      </c>
      <c r="E148" s="298"/>
      <c r="F148" s="298">
        <f t="shared" si="3"/>
        <v>2650</v>
      </c>
      <c r="G148" s="336" t="s">
        <v>6</v>
      </c>
      <c r="H148" s="337"/>
    </row>
    <row r="149" spans="1:8" ht="45" x14ac:dyDescent="0.2">
      <c r="A149" s="335">
        <v>29</v>
      </c>
      <c r="B149" s="294" t="s">
        <v>116</v>
      </c>
      <c r="C149" s="298" t="s">
        <v>95</v>
      </c>
      <c r="D149" s="298">
        <v>2482</v>
      </c>
      <c r="E149" s="298"/>
      <c r="F149" s="298">
        <f t="shared" si="3"/>
        <v>2482</v>
      </c>
      <c r="G149" s="336" t="s">
        <v>6</v>
      </c>
      <c r="H149" s="337"/>
    </row>
    <row r="150" spans="1:8" ht="30" x14ac:dyDescent="0.2">
      <c r="A150" s="335">
        <v>30</v>
      </c>
      <c r="B150" s="294" t="s">
        <v>117</v>
      </c>
      <c r="C150" s="298" t="s">
        <v>95</v>
      </c>
      <c r="D150" s="298">
        <v>2525</v>
      </c>
      <c r="E150" s="298"/>
      <c r="F150" s="298">
        <f t="shared" si="3"/>
        <v>2525</v>
      </c>
      <c r="G150" s="336" t="s">
        <v>6</v>
      </c>
      <c r="H150" s="337"/>
    </row>
    <row r="151" spans="1:8" ht="30" x14ac:dyDescent="0.2">
      <c r="A151" s="335">
        <v>31</v>
      </c>
      <c r="B151" s="294" t="s">
        <v>118</v>
      </c>
      <c r="C151" s="298" t="s">
        <v>95</v>
      </c>
      <c r="D151" s="298">
        <v>2650</v>
      </c>
      <c r="E151" s="298"/>
      <c r="F151" s="298">
        <f t="shared" si="3"/>
        <v>2650</v>
      </c>
      <c r="G151" s="336" t="s">
        <v>6</v>
      </c>
      <c r="H151" s="337"/>
    </row>
    <row r="152" spans="1:8" x14ac:dyDescent="0.2">
      <c r="A152" s="335">
        <v>32</v>
      </c>
      <c r="B152" s="355" t="s">
        <v>119</v>
      </c>
      <c r="C152" s="298" t="s">
        <v>95</v>
      </c>
      <c r="D152" s="298">
        <v>2435</v>
      </c>
      <c r="E152" s="298"/>
      <c r="F152" s="298">
        <f t="shared" si="3"/>
        <v>2435</v>
      </c>
      <c r="G152" s="336" t="s">
        <v>6</v>
      </c>
      <c r="H152" s="337"/>
    </row>
    <row r="153" spans="1:8" x14ac:dyDescent="0.2">
      <c r="A153" s="350"/>
      <c r="B153" s="351"/>
      <c r="C153" s="298"/>
      <c r="D153" s="356"/>
      <c r="E153" s="356"/>
      <c r="F153" s="298">
        <f t="shared" si="3"/>
        <v>0</v>
      </c>
      <c r="G153" s="357"/>
      <c r="H153" s="353"/>
    </row>
    <row r="154" spans="1:8" x14ac:dyDescent="0.2">
      <c r="A154" s="335"/>
      <c r="B154" s="338" t="s">
        <v>7</v>
      </c>
      <c r="C154" s="298"/>
      <c r="D154" s="340">
        <f>SUM(D147:D153)</f>
        <v>17392</v>
      </c>
      <c r="E154" s="340"/>
      <c r="F154" s="298">
        <f t="shared" si="3"/>
        <v>17392</v>
      </c>
      <c r="G154" s="336"/>
      <c r="H154" s="337"/>
    </row>
    <row r="155" spans="1:8" ht="30" x14ac:dyDescent="0.2">
      <c r="A155" s="335"/>
      <c r="B155" s="338" t="s">
        <v>307</v>
      </c>
      <c r="C155" s="298"/>
      <c r="D155" s="298"/>
      <c r="E155" s="298"/>
      <c r="F155" s="298">
        <f t="shared" si="3"/>
        <v>0</v>
      </c>
      <c r="G155" s="336"/>
      <c r="H155" s="337"/>
    </row>
    <row r="156" spans="1:8" ht="45" x14ac:dyDescent="0.2">
      <c r="A156" s="296">
        <v>33</v>
      </c>
      <c r="B156" s="294" t="s">
        <v>120</v>
      </c>
      <c r="C156" s="298" t="s">
        <v>95</v>
      </c>
      <c r="D156" s="298">
        <v>8222</v>
      </c>
      <c r="E156" s="298"/>
      <c r="F156" s="298">
        <f t="shared" si="3"/>
        <v>8222</v>
      </c>
      <c r="G156" s="336" t="s">
        <v>6</v>
      </c>
      <c r="H156" s="347"/>
    </row>
    <row r="157" spans="1:8" x14ac:dyDescent="0.2">
      <c r="A157" s="335">
        <v>34</v>
      </c>
      <c r="B157" s="355" t="s">
        <v>121</v>
      </c>
      <c r="C157" s="298" t="s">
        <v>95</v>
      </c>
      <c r="D157" s="298">
        <v>1820</v>
      </c>
      <c r="E157" s="298"/>
      <c r="F157" s="298">
        <f t="shared" si="3"/>
        <v>1820</v>
      </c>
      <c r="G157" s="336" t="s">
        <v>109</v>
      </c>
      <c r="H157" s="347"/>
    </row>
    <row r="158" spans="1:8" ht="30" x14ac:dyDescent="0.2">
      <c r="A158" s="335">
        <v>35</v>
      </c>
      <c r="B158" s="294" t="s">
        <v>122</v>
      </c>
      <c r="C158" s="298" t="s">
        <v>95</v>
      </c>
      <c r="D158" s="298">
        <v>7880</v>
      </c>
      <c r="E158" s="298"/>
      <c r="F158" s="298">
        <f t="shared" si="3"/>
        <v>7880</v>
      </c>
      <c r="G158" s="336" t="s">
        <v>109</v>
      </c>
      <c r="H158" s="347"/>
    </row>
    <row r="159" spans="1:8" x14ac:dyDescent="0.2">
      <c r="A159" s="335"/>
      <c r="B159" s="338" t="s">
        <v>7</v>
      </c>
      <c r="C159" s="298"/>
      <c r="D159" s="340">
        <f>SUM(D156:D158)</f>
        <v>17922</v>
      </c>
      <c r="E159" s="340"/>
      <c r="F159" s="298">
        <f t="shared" si="3"/>
        <v>17922</v>
      </c>
      <c r="G159" s="346"/>
      <c r="H159" s="337"/>
    </row>
    <row r="160" spans="1:8" x14ac:dyDescent="0.2">
      <c r="A160" s="335"/>
      <c r="B160" s="349" t="s">
        <v>123</v>
      </c>
      <c r="C160" s="298"/>
      <c r="D160" s="298"/>
      <c r="E160" s="298"/>
      <c r="F160" s="298">
        <f t="shared" si="3"/>
        <v>0</v>
      </c>
      <c r="G160" s="336"/>
      <c r="H160" s="337"/>
    </row>
    <row r="161" spans="1:8" x14ac:dyDescent="0.2">
      <c r="A161" s="296">
        <v>36</v>
      </c>
      <c r="B161" s="294" t="s">
        <v>124</v>
      </c>
      <c r="C161" s="298" t="s">
        <v>95</v>
      </c>
      <c r="D161" s="298">
        <v>4763</v>
      </c>
      <c r="E161" s="298"/>
      <c r="F161" s="298">
        <f t="shared" si="3"/>
        <v>4763</v>
      </c>
      <c r="G161" s="336" t="s">
        <v>109</v>
      </c>
      <c r="H161" s="347"/>
    </row>
    <row r="162" spans="1:8" ht="30" x14ac:dyDescent="0.2">
      <c r="A162" s="335">
        <v>37</v>
      </c>
      <c r="B162" s="294" t="s">
        <v>132</v>
      </c>
      <c r="C162" s="298" t="s">
        <v>95</v>
      </c>
      <c r="D162" s="298">
        <v>4000</v>
      </c>
      <c r="E162" s="298"/>
      <c r="F162" s="298">
        <f t="shared" si="3"/>
        <v>4000</v>
      </c>
      <c r="G162" s="336" t="s">
        <v>109</v>
      </c>
      <c r="H162" s="347"/>
    </row>
    <row r="163" spans="1:8" ht="30" x14ac:dyDescent="0.2">
      <c r="A163" s="335">
        <v>38</v>
      </c>
      <c r="B163" s="294" t="s">
        <v>125</v>
      </c>
      <c r="C163" s="298" t="s">
        <v>95</v>
      </c>
      <c r="D163" s="298">
        <v>4737</v>
      </c>
      <c r="E163" s="298"/>
      <c r="F163" s="298">
        <f t="shared" si="3"/>
        <v>4737</v>
      </c>
      <c r="G163" s="336" t="s">
        <v>6</v>
      </c>
      <c r="H163" s="347"/>
    </row>
    <row r="164" spans="1:8" x14ac:dyDescent="0.2">
      <c r="A164" s="335"/>
      <c r="B164" s="338" t="s">
        <v>7</v>
      </c>
      <c r="C164" s="298"/>
      <c r="D164" s="340">
        <f>SUM(D161:D163)</f>
        <v>13500</v>
      </c>
      <c r="E164" s="340"/>
      <c r="F164" s="340">
        <f t="shared" si="3"/>
        <v>13500</v>
      </c>
      <c r="G164" s="346"/>
      <c r="H164" s="337"/>
    </row>
    <row r="165" spans="1:8" x14ac:dyDescent="0.2">
      <c r="A165" s="335"/>
      <c r="B165" s="349" t="s">
        <v>126</v>
      </c>
      <c r="C165" s="298"/>
      <c r="D165" s="298"/>
      <c r="E165" s="298"/>
      <c r="F165" s="298">
        <f t="shared" si="3"/>
        <v>0</v>
      </c>
      <c r="G165" s="358"/>
      <c r="H165" s="337"/>
    </row>
    <row r="166" spans="1:8" ht="45" x14ac:dyDescent="0.2">
      <c r="A166" s="296">
        <v>39</v>
      </c>
      <c r="B166" s="294" t="s">
        <v>120</v>
      </c>
      <c r="C166" s="298" t="s">
        <v>95</v>
      </c>
      <c r="D166" s="298">
        <v>4000</v>
      </c>
      <c r="E166" s="298"/>
      <c r="F166" s="298">
        <f t="shared" si="3"/>
        <v>4000</v>
      </c>
      <c r="G166" s="336" t="s">
        <v>6</v>
      </c>
      <c r="H166" s="347"/>
    </row>
    <row r="167" spans="1:8" x14ac:dyDescent="0.2">
      <c r="A167" s="335">
        <v>40</v>
      </c>
      <c r="B167" s="355" t="s">
        <v>127</v>
      </c>
      <c r="C167" s="298" t="s">
        <v>95</v>
      </c>
      <c r="D167" s="298">
        <v>4500</v>
      </c>
      <c r="E167" s="298"/>
      <c r="F167" s="298">
        <f t="shared" si="3"/>
        <v>4500</v>
      </c>
      <c r="G167" s="336" t="s">
        <v>6</v>
      </c>
      <c r="H167" s="347"/>
    </row>
    <row r="168" spans="1:8" x14ac:dyDescent="0.2">
      <c r="A168" s="335">
        <v>41</v>
      </c>
      <c r="B168" s="355" t="s">
        <v>128</v>
      </c>
      <c r="C168" s="298" t="s">
        <v>95</v>
      </c>
      <c r="D168" s="298">
        <v>5000</v>
      </c>
      <c r="E168" s="298"/>
      <c r="F168" s="298">
        <f t="shared" si="3"/>
        <v>5000</v>
      </c>
      <c r="G168" s="336" t="s">
        <v>6</v>
      </c>
      <c r="H168" s="347"/>
    </row>
    <row r="169" spans="1:8" x14ac:dyDescent="0.2">
      <c r="A169" s="335"/>
      <c r="B169" s="294" t="s">
        <v>7</v>
      </c>
      <c r="C169" s="298"/>
      <c r="D169" s="340">
        <f>SUM(D166:D168)</f>
        <v>13500</v>
      </c>
      <c r="E169" s="340"/>
      <c r="F169" s="298">
        <f t="shared" si="3"/>
        <v>13500</v>
      </c>
      <c r="G169" s="346"/>
      <c r="H169" s="337"/>
    </row>
    <row r="170" spans="1:8" x14ac:dyDescent="0.2">
      <c r="A170" s="335"/>
      <c r="B170" s="294" t="s">
        <v>129</v>
      </c>
      <c r="C170" s="298"/>
      <c r="D170" s="298">
        <f>D159+D154+D145+D138+D164+D169+D125</f>
        <v>141278</v>
      </c>
      <c r="E170" s="298"/>
      <c r="F170" s="298">
        <f t="shared" si="3"/>
        <v>141278</v>
      </c>
      <c r="G170" s="346"/>
      <c r="H170" s="337"/>
    </row>
    <row r="171" spans="1:8" x14ac:dyDescent="0.2">
      <c r="A171" s="335"/>
      <c r="B171" s="338" t="s">
        <v>130</v>
      </c>
      <c r="C171" s="298"/>
      <c r="D171" s="340">
        <f>D170+D119</f>
        <v>4307150.0599999987</v>
      </c>
      <c r="E171" s="340"/>
      <c r="F171" s="340">
        <f t="shared" si="3"/>
        <v>4307150.0599999987</v>
      </c>
      <c r="G171" s="346"/>
      <c r="H171" s="359"/>
    </row>
    <row r="172" spans="1:8" x14ac:dyDescent="0.2">
      <c r="A172" s="335"/>
      <c r="B172" s="338"/>
      <c r="C172" s="340"/>
      <c r="D172" s="340"/>
      <c r="E172" s="340"/>
      <c r="F172" s="298">
        <f t="shared" si="3"/>
        <v>0</v>
      </c>
      <c r="G172" s="346"/>
      <c r="H172" s="337"/>
    </row>
    <row r="173" spans="1:8" x14ac:dyDescent="0.2">
      <c r="A173" s="360"/>
      <c r="B173" s="361" t="s">
        <v>304</v>
      </c>
      <c r="C173" s="362"/>
      <c r="D173" s="362"/>
      <c r="E173" s="362"/>
      <c r="F173" s="362"/>
      <c r="G173" s="363"/>
      <c r="H173" s="314"/>
    </row>
    <row r="174" spans="1:8" ht="45" x14ac:dyDescent="0.2">
      <c r="A174" s="332" t="s">
        <v>0</v>
      </c>
      <c r="B174" s="332" t="s">
        <v>1</v>
      </c>
      <c r="C174" s="333" t="s">
        <v>80</v>
      </c>
      <c r="D174" s="333" t="s">
        <v>70</v>
      </c>
      <c r="E174" s="333" t="s">
        <v>399</v>
      </c>
      <c r="F174" s="333" t="s">
        <v>479</v>
      </c>
      <c r="G174" s="333" t="s">
        <v>3</v>
      </c>
      <c r="H174" s="364"/>
    </row>
    <row r="175" spans="1:8" ht="18.75" x14ac:dyDescent="0.3">
      <c r="A175" s="296"/>
      <c r="B175" s="349" t="s">
        <v>133</v>
      </c>
      <c r="C175" s="349"/>
      <c r="D175" s="365"/>
      <c r="E175" s="365"/>
      <c r="F175" s="365"/>
      <c r="G175" s="345"/>
      <c r="H175" s="313"/>
    </row>
    <row r="176" spans="1:8" ht="31.5" x14ac:dyDescent="0.3">
      <c r="A176" s="296">
        <v>1</v>
      </c>
      <c r="B176" s="295" t="s">
        <v>134</v>
      </c>
      <c r="C176" s="294" t="s">
        <v>135</v>
      </c>
      <c r="D176" s="293">
        <v>15000</v>
      </c>
      <c r="E176" s="293">
        <v>35000</v>
      </c>
      <c r="F176" s="293">
        <f>D176+E176</f>
        <v>50000</v>
      </c>
      <c r="G176" s="336" t="s">
        <v>6</v>
      </c>
      <c r="H176" s="313"/>
    </row>
    <row r="177" spans="1:8" ht="35.25" customHeight="1" x14ac:dyDescent="0.3">
      <c r="A177" s="296">
        <v>2</v>
      </c>
      <c r="B177" s="295" t="s">
        <v>136</v>
      </c>
      <c r="C177" s="294" t="s">
        <v>135</v>
      </c>
      <c r="D177" s="293">
        <v>20000</v>
      </c>
      <c r="E177" s="293"/>
      <c r="F177" s="293">
        <f t="shared" ref="F177:F241" si="4">D177+E177</f>
        <v>20000</v>
      </c>
      <c r="G177" s="336" t="s">
        <v>6</v>
      </c>
      <c r="H177" s="313"/>
    </row>
    <row r="178" spans="1:8" ht="31.5" x14ac:dyDescent="0.3">
      <c r="A178" s="296">
        <v>3</v>
      </c>
      <c r="B178" s="295" t="s">
        <v>137</v>
      </c>
      <c r="C178" s="294" t="s">
        <v>135</v>
      </c>
      <c r="D178" s="293">
        <v>75000</v>
      </c>
      <c r="E178" s="293">
        <v>5000</v>
      </c>
      <c r="F178" s="293">
        <f t="shared" si="4"/>
        <v>80000</v>
      </c>
      <c r="G178" s="336" t="s">
        <v>6</v>
      </c>
      <c r="H178" s="313"/>
    </row>
    <row r="179" spans="1:8" ht="46.5" x14ac:dyDescent="0.3">
      <c r="A179" s="296">
        <v>4</v>
      </c>
      <c r="B179" s="295" t="s">
        <v>138</v>
      </c>
      <c r="C179" s="294" t="s">
        <v>95</v>
      </c>
      <c r="D179" s="293">
        <v>10000</v>
      </c>
      <c r="E179" s="293"/>
      <c r="F179" s="293">
        <f t="shared" si="4"/>
        <v>10000</v>
      </c>
      <c r="G179" s="336" t="s">
        <v>6</v>
      </c>
      <c r="H179" s="313"/>
    </row>
    <row r="180" spans="1:8" ht="31.5" x14ac:dyDescent="0.3">
      <c r="A180" s="296">
        <v>5</v>
      </c>
      <c r="B180" s="294" t="s">
        <v>139</v>
      </c>
      <c r="C180" s="294" t="s">
        <v>135</v>
      </c>
      <c r="D180" s="293">
        <v>30000</v>
      </c>
      <c r="E180" s="293">
        <v>-10000</v>
      </c>
      <c r="F180" s="293">
        <f t="shared" si="4"/>
        <v>20000</v>
      </c>
      <c r="G180" s="336" t="s">
        <v>6</v>
      </c>
      <c r="H180" s="313"/>
    </row>
    <row r="181" spans="1:8" ht="31.5" x14ac:dyDescent="0.3">
      <c r="A181" s="296">
        <v>6</v>
      </c>
      <c r="B181" s="295" t="s">
        <v>140</v>
      </c>
      <c r="C181" s="294" t="s">
        <v>135</v>
      </c>
      <c r="D181" s="293">
        <v>30000</v>
      </c>
      <c r="E181" s="293">
        <v>-10000</v>
      </c>
      <c r="F181" s="293">
        <f t="shared" si="4"/>
        <v>20000</v>
      </c>
      <c r="G181" s="336" t="s">
        <v>6</v>
      </c>
      <c r="H181" s="313"/>
    </row>
    <row r="182" spans="1:8" ht="39" customHeight="1" x14ac:dyDescent="0.3">
      <c r="A182" s="296">
        <v>7</v>
      </c>
      <c r="B182" s="295" t="s">
        <v>141</v>
      </c>
      <c r="C182" s="294" t="s">
        <v>135</v>
      </c>
      <c r="D182" s="293">
        <v>35585.880000000005</v>
      </c>
      <c r="E182" s="293"/>
      <c r="F182" s="293">
        <f t="shared" si="4"/>
        <v>35585.880000000005</v>
      </c>
      <c r="G182" s="336" t="s">
        <v>6</v>
      </c>
      <c r="H182" s="313"/>
    </row>
    <row r="183" spans="1:8" ht="31.5" x14ac:dyDescent="0.3">
      <c r="A183" s="296">
        <v>8</v>
      </c>
      <c r="B183" s="295" t="s">
        <v>142</v>
      </c>
      <c r="C183" s="294" t="s">
        <v>135</v>
      </c>
      <c r="D183" s="293">
        <v>55000</v>
      </c>
      <c r="E183" s="293">
        <v>10000</v>
      </c>
      <c r="F183" s="293">
        <f t="shared" si="4"/>
        <v>65000</v>
      </c>
      <c r="G183" s="336" t="s">
        <v>6</v>
      </c>
      <c r="H183" s="313"/>
    </row>
    <row r="184" spans="1:8" ht="31.5" x14ac:dyDescent="0.3">
      <c r="A184" s="296">
        <v>9</v>
      </c>
      <c r="B184" s="294" t="s">
        <v>143</v>
      </c>
      <c r="C184" s="294" t="s">
        <v>135</v>
      </c>
      <c r="D184" s="293">
        <v>50000</v>
      </c>
      <c r="E184" s="293"/>
      <c r="F184" s="293">
        <f t="shared" si="4"/>
        <v>50000</v>
      </c>
      <c r="G184" s="336" t="s">
        <v>6</v>
      </c>
      <c r="H184" s="313"/>
    </row>
    <row r="185" spans="1:8" ht="31.5" x14ac:dyDescent="0.3">
      <c r="A185" s="296">
        <v>10</v>
      </c>
      <c r="B185" s="295" t="s">
        <v>144</v>
      </c>
      <c r="C185" s="294" t="s">
        <v>135</v>
      </c>
      <c r="D185" s="293">
        <v>20000</v>
      </c>
      <c r="E185" s="293"/>
      <c r="F185" s="293">
        <f t="shared" si="4"/>
        <v>20000</v>
      </c>
      <c r="G185" s="336" t="s">
        <v>6</v>
      </c>
      <c r="H185" s="313"/>
    </row>
    <row r="186" spans="1:8" ht="46.5" x14ac:dyDescent="0.3">
      <c r="A186" s="296">
        <v>11</v>
      </c>
      <c r="B186" s="295" t="s">
        <v>145</v>
      </c>
      <c r="C186" s="294" t="s">
        <v>135</v>
      </c>
      <c r="D186" s="293">
        <v>30000</v>
      </c>
      <c r="E186" s="293"/>
      <c r="F186" s="293">
        <f t="shared" si="4"/>
        <v>30000</v>
      </c>
      <c r="G186" s="336" t="s">
        <v>6</v>
      </c>
      <c r="H186" s="313"/>
    </row>
    <row r="187" spans="1:8" ht="31.5" x14ac:dyDescent="0.3">
      <c r="A187" s="296">
        <v>12</v>
      </c>
      <c r="B187" s="295" t="s">
        <v>146</v>
      </c>
      <c r="C187" s="294" t="s">
        <v>135</v>
      </c>
      <c r="D187" s="293">
        <v>10000</v>
      </c>
      <c r="E187" s="293"/>
      <c r="F187" s="293">
        <f t="shared" si="4"/>
        <v>10000</v>
      </c>
      <c r="G187" s="336" t="s">
        <v>6</v>
      </c>
      <c r="H187" s="313"/>
    </row>
    <row r="188" spans="1:8" ht="31.5" x14ac:dyDescent="0.3">
      <c r="A188" s="296">
        <v>13</v>
      </c>
      <c r="B188" s="345" t="s">
        <v>147</v>
      </c>
      <c r="C188" s="294" t="s">
        <v>135</v>
      </c>
      <c r="D188" s="293">
        <v>30000</v>
      </c>
      <c r="E188" s="293">
        <v>65350.74</v>
      </c>
      <c r="F188" s="293">
        <f t="shared" si="4"/>
        <v>95350.739999999991</v>
      </c>
      <c r="G188" s="336" t="s">
        <v>6</v>
      </c>
      <c r="H188" s="313"/>
    </row>
    <row r="189" spans="1:8" ht="31.5" x14ac:dyDescent="0.3">
      <c r="A189" s="296">
        <v>14</v>
      </c>
      <c r="B189" s="345" t="s">
        <v>148</v>
      </c>
      <c r="C189" s="294" t="s">
        <v>135</v>
      </c>
      <c r="D189" s="293">
        <v>20000</v>
      </c>
      <c r="E189" s="293">
        <v>-10000</v>
      </c>
      <c r="F189" s="293">
        <f t="shared" si="4"/>
        <v>10000</v>
      </c>
      <c r="G189" s="336" t="s">
        <v>6</v>
      </c>
      <c r="H189" s="313"/>
    </row>
    <row r="190" spans="1:8" ht="18.75" x14ac:dyDescent="0.3">
      <c r="A190" s="296"/>
      <c r="B190" s="338" t="s">
        <v>7</v>
      </c>
      <c r="C190" s="366"/>
      <c r="D190" s="367">
        <f>SUM(D176:D189)</f>
        <v>430585.88</v>
      </c>
      <c r="E190" s="367">
        <f>SUM(E176:E189)</f>
        <v>85350.739999999991</v>
      </c>
      <c r="F190" s="368">
        <f>SUM(F176:F189)</f>
        <v>515936.62</v>
      </c>
      <c r="G190" s="293"/>
      <c r="H190" s="369"/>
    </row>
    <row r="191" spans="1:8" ht="18.75" x14ac:dyDescent="0.3">
      <c r="A191" s="370"/>
      <c r="B191" s="349" t="s">
        <v>149</v>
      </c>
      <c r="C191" s="371"/>
      <c r="D191" s="293"/>
      <c r="E191" s="293"/>
      <c r="F191" s="293">
        <f t="shared" si="4"/>
        <v>0</v>
      </c>
      <c r="G191" s="372"/>
      <c r="H191" s="313"/>
    </row>
    <row r="192" spans="1:8" ht="46.5" x14ac:dyDescent="0.3">
      <c r="A192" s="296">
        <v>15</v>
      </c>
      <c r="B192" s="295" t="s">
        <v>150</v>
      </c>
      <c r="C192" s="294" t="s">
        <v>135</v>
      </c>
      <c r="D192" s="293">
        <v>50000</v>
      </c>
      <c r="E192" s="293"/>
      <c r="F192" s="293">
        <f t="shared" si="4"/>
        <v>50000</v>
      </c>
      <c r="G192" s="336" t="s">
        <v>151</v>
      </c>
      <c r="H192" s="313"/>
    </row>
    <row r="193" spans="1:8" ht="46.5" x14ac:dyDescent="0.3">
      <c r="A193" s="296">
        <v>16</v>
      </c>
      <c r="B193" s="294" t="s">
        <v>152</v>
      </c>
      <c r="C193" s="294" t="s">
        <v>135</v>
      </c>
      <c r="D193" s="293">
        <v>40000</v>
      </c>
      <c r="E193" s="293">
        <v>-40000</v>
      </c>
      <c r="F193" s="293">
        <f t="shared" si="4"/>
        <v>0</v>
      </c>
      <c r="G193" s="336" t="s">
        <v>153</v>
      </c>
      <c r="H193" s="313"/>
    </row>
    <row r="194" spans="1:8" ht="36.75" customHeight="1" x14ac:dyDescent="0.3">
      <c r="A194" s="296">
        <v>17</v>
      </c>
      <c r="B194" s="294" t="s">
        <v>154</v>
      </c>
      <c r="C194" s="294" t="s">
        <v>135</v>
      </c>
      <c r="D194" s="293">
        <v>20000</v>
      </c>
      <c r="E194" s="293"/>
      <c r="F194" s="293">
        <f t="shared" si="4"/>
        <v>20000</v>
      </c>
      <c r="G194" s="336" t="s">
        <v>153</v>
      </c>
      <c r="H194" s="313"/>
    </row>
    <row r="195" spans="1:8" ht="46.5" x14ac:dyDescent="0.3">
      <c r="A195" s="296">
        <v>18</v>
      </c>
      <c r="B195" s="294" t="s">
        <v>155</v>
      </c>
      <c r="C195" s="294" t="s">
        <v>135</v>
      </c>
      <c r="D195" s="293">
        <v>20000</v>
      </c>
      <c r="E195" s="293"/>
      <c r="F195" s="293">
        <f t="shared" si="4"/>
        <v>20000</v>
      </c>
      <c r="G195" s="336" t="s">
        <v>153</v>
      </c>
      <c r="H195" s="313"/>
    </row>
    <row r="196" spans="1:8" s="314" customFormat="1" ht="46.5" x14ac:dyDescent="0.3">
      <c r="A196" s="296">
        <v>19</v>
      </c>
      <c r="B196" s="294" t="s">
        <v>156</v>
      </c>
      <c r="C196" s="294" t="s">
        <v>135</v>
      </c>
      <c r="D196" s="293">
        <v>70000</v>
      </c>
      <c r="E196" s="293"/>
      <c r="F196" s="293">
        <f t="shared" si="4"/>
        <v>70000</v>
      </c>
      <c r="G196" s="296" t="s">
        <v>6</v>
      </c>
      <c r="H196" s="313"/>
    </row>
    <row r="197" spans="1:8" ht="31.5" x14ac:dyDescent="0.3">
      <c r="A197" s="296">
        <v>20</v>
      </c>
      <c r="B197" s="294" t="s">
        <v>157</v>
      </c>
      <c r="C197" s="294" t="s">
        <v>135</v>
      </c>
      <c r="D197" s="293">
        <v>20000</v>
      </c>
      <c r="E197" s="293"/>
      <c r="F197" s="293">
        <f t="shared" si="4"/>
        <v>20000</v>
      </c>
      <c r="G197" s="336" t="s">
        <v>153</v>
      </c>
      <c r="H197" s="313"/>
    </row>
    <row r="198" spans="1:8" ht="31.5" x14ac:dyDescent="0.3">
      <c r="A198" s="296">
        <v>21</v>
      </c>
      <c r="B198" s="294" t="s">
        <v>158</v>
      </c>
      <c r="C198" s="294" t="s">
        <v>135</v>
      </c>
      <c r="D198" s="293">
        <v>25000</v>
      </c>
      <c r="E198" s="293">
        <v>-15000</v>
      </c>
      <c r="F198" s="293">
        <f t="shared" si="4"/>
        <v>10000</v>
      </c>
      <c r="G198" s="336" t="s">
        <v>153</v>
      </c>
      <c r="H198" s="313"/>
    </row>
    <row r="199" spans="1:8" ht="31.5" x14ac:dyDescent="0.3">
      <c r="A199" s="296">
        <v>22</v>
      </c>
      <c r="B199" s="294" t="s">
        <v>159</v>
      </c>
      <c r="C199" s="294" t="s">
        <v>135</v>
      </c>
      <c r="D199" s="293">
        <v>75000</v>
      </c>
      <c r="E199" s="293">
        <v>35000</v>
      </c>
      <c r="F199" s="293">
        <f t="shared" si="4"/>
        <v>110000</v>
      </c>
      <c r="G199" s="336" t="s">
        <v>153</v>
      </c>
      <c r="H199" s="313"/>
    </row>
    <row r="200" spans="1:8" ht="46.5" x14ac:dyDescent="0.3">
      <c r="A200" s="296">
        <v>23</v>
      </c>
      <c r="B200" s="294" t="s">
        <v>160</v>
      </c>
      <c r="C200" s="294" t="s">
        <v>135</v>
      </c>
      <c r="D200" s="293">
        <v>100585.88</v>
      </c>
      <c r="E200" s="293">
        <v>-100585.88</v>
      </c>
      <c r="F200" s="293">
        <f t="shared" si="4"/>
        <v>0</v>
      </c>
      <c r="G200" s="336" t="s">
        <v>153</v>
      </c>
      <c r="H200" s="313"/>
    </row>
    <row r="201" spans="1:8" ht="18.75" x14ac:dyDescent="0.3">
      <c r="A201" s="370"/>
      <c r="B201" s="338" t="s">
        <v>7</v>
      </c>
      <c r="C201" s="338"/>
      <c r="D201" s="373">
        <f>SUM(D192:D200)</f>
        <v>420585.88</v>
      </c>
      <c r="E201" s="373">
        <f>SUM(E192:E200)</f>
        <v>-120585.88</v>
      </c>
      <c r="F201" s="368">
        <f>SUM(F192:F200)</f>
        <v>300000</v>
      </c>
      <c r="G201" s="293"/>
      <c r="H201" s="369"/>
    </row>
    <row r="202" spans="1:8" ht="18.75" x14ac:dyDescent="0.3">
      <c r="A202" s="370"/>
      <c r="B202" s="338" t="s">
        <v>161</v>
      </c>
      <c r="C202" s="338"/>
      <c r="D202" s="293"/>
      <c r="E202" s="293"/>
      <c r="F202" s="293">
        <f t="shared" si="4"/>
        <v>0</v>
      </c>
      <c r="G202" s="345"/>
      <c r="H202" s="369"/>
    </row>
    <row r="203" spans="1:8" ht="31.5" x14ac:dyDescent="0.3">
      <c r="A203" s="296">
        <v>24</v>
      </c>
      <c r="B203" s="294" t="s">
        <v>162</v>
      </c>
      <c r="C203" s="294" t="s">
        <v>163</v>
      </c>
      <c r="D203" s="374">
        <v>23823.599999999999</v>
      </c>
      <c r="E203" s="374"/>
      <c r="F203" s="293">
        <f t="shared" si="4"/>
        <v>23823.599999999999</v>
      </c>
      <c r="G203" s="336" t="s">
        <v>151</v>
      </c>
      <c r="H203" s="313"/>
    </row>
    <row r="204" spans="1:8" ht="31.5" x14ac:dyDescent="0.3">
      <c r="A204" s="296">
        <v>25</v>
      </c>
      <c r="B204" s="294" t="s">
        <v>164</v>
      </c>
      <c r="C204" s="294" t="s">
        <v>95</v>
      </c>
      <c r="D204" s="374">
        <v>60293.575799999999</v>
      </c>
      <c r="E204" s="374"/>
      <c r="F204" s="293">
        <f t="shared" si="4"/>
        <v>60293.575799999999</v>
      </c>
      <c r="G204" s="296" t="s">
        <v>6</v>
      </c>
      <c r="H204" s="313"/>
    </row>
    <row r="205" spans="1:8" ht="18.75" x14ac:dyDescent="0.3">
      <c r="A205" s="370"/>
      <c r="B205" s="338" t="s">
        <v>7</v>
      </c>
      <c r="C205" s="338"/>
      <c r="D205" s="373">
        <f>SUM(D203:D204)</f>
        <v>84117.175799999997</v>
      </c>
      <c r="E205" s="373"/>
      <c r="F205" s="368">
        <f t="shared" si="4"/>
        <v>84117.175799999997</v>
      </c>
      <c r="G205" s="345"/>
      <c r="H205" s="313"/>
    </row>
    <row r="206" spans="1:8" ht="18.75" x14ac:dyDescent="0.3">
      <c r="A206" s="370"/>
      <c r="B206" s="338"/>
      <c r="C206" s="338"/>
      <c r="D206" s="373"/>
      <c r="E206" s="373"/>
      <c r="F206" s="293">
        <f t="shared" si="4"/>
        <v>0</v>
      </c>
      <c r="G206" s="345"/>
      <c r="H206" s="313"/>
    </row>
    <row r="207" spans="1:8" ht="18.75" x14ac:dyDescent="0.3">
      <c r="A207" s="296"/>
      <c r="B207" s="372" t="s">
        <v>165</v>
      </c>
      <c r="C207" s="345"/>
      <c r="D207" s="293"/>
      <c r="E207" s="293"/>
      <c r="F207" s="293">
        <f t="shared" si="4"/>
        <v>0</v>
      </c>
      <c r="G207" s="345"/>
      <c r="H207" s="313"/>
    </row>
    <row r="208" spans="1:8" ht="18.75" x14ac:dyDescent="0.3">
      <c r="A208" s="296"/>
      <c r="B208" s="349" t="s">
        <v>96</v>
      </c>
      <c r="C208" s="345"/>
      <c r="D208" s="293"/>
      <c r="E208" s="293"/>
      <c r="F208" s="293">
        <f t="shared" si="4"/>
        <v>0</v>
      </c>
      <c r="G208" s="345"/>
      <c r="H208" s="369"/>
    </row>
    <row r="209" spans="1:8" ht="18.75" x14ac:dyDescent="0.3">
      <c r="A209" s="296">
        <v>26</v>
      </c>
      <c r="B209" s="294" t="s">
        <v>166</v>
      </c>
      <c r="C209" s="294" t="s">
        <v>95</v>
      </c>
      <c r="D209" s="293">
        <v>50000</v>
      </c>
      <c r="E209" s="293"/>
      <c r="F209" s="293">
        <f t="shared" si="4"/>
        <v>50000</v>
      </c>
      <c r="G209" s="296" t="s">
        <v>6</v>
      </c>
      <c r="H209" s="313"/>
    </row>
    <row r="210" spans="1:8" ht="31.5" x14ac:dyDescent="0.3">
      <c r="A210" s="296">
        <v>27</v>
      </c>
      <c r="B210" s="294" t="s">
        <v>167</v>
      </c>
      <c r="C210" s="294" t="s">
        <v>95</v>
      </c>
      <c r="D210" s="293">
        <v>20000</v>
      </c>
      <c r="E210" s="293"/>
      <c r="F210" s="293">
        <f t="shared" si="4"/>
        <v>20000</v>
      </c>
      <c r="G210" s="336" t="s">
        <v>151</v>
      </c>
      <c r="H210" s="313"/>
    </row>
    <row r="211" spans="1:8" ht="46.5" x14ac:dyDescent="0.3">
      <c r="A211" s="296">
        <v>28</v>
      </c>
      <c r="B211" s="294" t="s">
        <v>168</v>
      </c>
      <c r="C211" s="294" t="s">
        <v>95</v>
      </c>
      <c r="D211" s="293">
        <v>188824.25</v>
      </c>
      <c r="E211" s="293"/>
      <c r="F211" s="293">
        <f t="shared" si="4"/>
        <v>188824.25</v>
      </c>
      <c r="G211" s="296" t="s">
        <v>6</v>
      </c>
      <c r="H211" s="313"/>
    </row>
    <row r="212" spans="1:8" ht="18.75" x14ac:dyDescent="0.3">
      <c r="A212" s="296"/>
      <c r="B212" s="338" t="s">
        <v>7</v>
      </c>
      <c r="C212" s="294"/>
      <c r="D212" s="340">
        <f>SUM(D209:D211)</f>
        <v>258824.25</v>
      </c>
      <c r="E212" s="340"/>
      <c r="F212" s="368">
        <f t="shared" si="4"/>
        <v>258824.25</v>
      </c>
      <c r="G212" s="345"/>
      <c r="H212" s="313"/>
    </row>
    <row r="213" spans="1:8" ht="18.75" x14ac:dyDescent="0.3">
      <c r="A213" s="296"/>
      <c r="B213" s="338" t="s">
        <v>107</v>
      </c>
      <c r="C213" s="294"/>
      <c r="D213" s="293"/>
      <c r="E213" s="293"/>
      <c r="F213" s="293">
        <f t="shared" si="4"/>
        <v>0</v>
      </c>
      <c r="G213" s="345"/>
      <c r="H213" s="313"/>
    </row>
    <row r="214" spans="1:8" ht="31.5" x14ac:dyDescent="0.3">
      <c r="A214" s="296">
        <v>29</v>
      </c>
      <c r="B214" s="294" t="s">
        <v>169</v>
      </c>
      <c r="C214" s="294" t="s">
        <v>95</v>
      </c>
      <c r="D214" s="298">
        <v>20000</v>
      </c>
      <c r="E214" s="298"/>
      <c r="F214" s="293">
        <f t="shared" si="4"/>
        <v>20000</v>
      </c>
      <c r="G214" s="336" t="s">
        <v>151</v>
      </c>
      <c r="H214" s="313"/>
    </row>
    <row r="215" spans="1:8" ht="46.5" x14ac:dyDescent="0.3">
      <c r="A215" s="296">
        <v>30</v>
      </c>
      <c r="B215" s="294" t="s">
        <v>170</v>
      </c>
      <c r="C215" s="294" t="s">
        <v>95</v>
      </c>
      <c r="D215" s="298">
        <v>20000</v>
      </c>
      <c r="E215" s="298"/>
      <c r="F215" s="293">
        <f t="shared" si="4"/>
        <v>20000</v>
      </c>
      <c r="G215" s="336" t="s">
        <v>151</v>
      </c>
      <c r="H215" s="313"/>
    </row>
    <row r="216" spans="1:8" ht="18.75" x14ac:dyDescent="0.2">
      <c r="A216" s="336">
        <v>31</v>
      </c>
      <c r="B216" s="297" t="s">
        <v>171</v>
      </c>
      <c r="C216" s="375" t="s">
        <v>95</v>
      </c>
      <c r="D216" s="375">
        <v>50000</v>
      </c>
      <c r="E216" s="375"/>
      <c r="F216" s="293">
        <f t="shared" si="4"/>
        <v>50000</v>
      </c>
      <c r="G216" s="296" t="s">
        <v>6</v>
      </c>
      <c r="H216" s="376"/>
    </row>
    <row r="217" spans="1:8" ht="18.75" x14ac:dyDescent="0.3">
      <c r="A217" s="296"/>
      <c r="B217" s="338" t="s">
        <v>7</v>
      </c>
      <c r="C217" s="375"/>
      <c r="D217" s="340">
        <f>SUM(D214:D216)</f>
        <v>90000</v>
      </c>
      <c r="E217" s="340"/>
      <c r="F217" s="368">
        <f t="shared" si="4"/>
        <v>90000</v>
      </c>
      <c r="G217" s="345"/>
      <c r="H217" s="313"/>
    </row>
    <row r="218" spans="1:8" ht="18.75" x14ac:dyDescent="0.3">
      <c r="A218" s="296"/>
      <c r="B218" s="338" t="s">
        <v>172</v>
      </c>
      <c r="C218" s="375"/>
      <c r="D218" s="293"/>
      <c r="E218" s="293"/>
      <c r="F218" s="293">
        <f t="shared" si="4"/>
        <v>0</v>
      </c>
      <c r="G218" s="345"/>
      <c r="H218" s="313"/>
    </row>
    <row r="219" spans="1:8" ht="31.5" x14ac:dyDescent="0.3">
      <c r="A219" s="296">
        <v>32</v>
      </c>
      <c r="B219" s="294" t="s">
        <v>173</v>
      </c>
      <c r="C219" s="375" t="s">
        <v>95</v>
      </c>
      <c r="D219" s="293">
        <v>10000</v>
      </c>
      <c r="E219" s="293"/>
      <c r="F219" s="293">
        <f t="shared" si="4"/>
        <v>10000</v>
      </c>
      <c r="G219" s="296" t="s">
        <v>6</v>
      </c>
      <c r="H219" s="313"/>
    </row>
    <row r="220" spans="1:8" ht="31.5" x14ac:dyDescent="0.3">
      <c r="A220" s="296">
        <v>33</v>
      </c>
      <c r="B220" s="294" t="s">
        <v>174</v>
      </c>
      <c r="C220" s="375" t="s">
        <v>95</v>
      </c>
      <c r="D220" s="293">
        <v>10000</v>
      </c>
      <c r="E220" s="293">
        <v>10000</v>
      </c>
      <c r="F220" s="293">
        <f t="shared" si="4"/>
        <v>20000</v>
      </c>
      <c r="G220" s="296" t="s">
        <v>6</v>
      </c>
      <c r="H220" s="313"/>
    </row>
    <row r="221" spans="1:8" ht="31.5" x14ac:dyDescent="0.3">
      <c r="A221" s="296">
        <v>34</v>
      </c>
      <c r="B221" s="294" t="s">
        <v>175</v>
      </c>
      <c r="C221" s="375" t="s">
        <v>95</v>
      </c>
      <c r="D221" s="293">
        <v>10000</v>
      </c>
      <c r="E221" s="293">
        <v>-10000</v>
      </c>
      <c r="F221" s="293">
        <f t="shared" si="4"/>
        <v>0</v>
      </c>
      <c r="G221" s="296" t="s">
        <v>6</v>
      </c>
      <c r="H221" s="313"/>
    </row>
    <row r="222" spans="1:8" ht="31.5" x14ac:dyDescent="0.3">
      <c r="A222" s="296">
        <v>35</v>
      </c>
      <c r="B222" s="294" t="s">
        <v>176</v>
      </c>
      <c r="C222" s="375" t="s">
        <v>95</v>
      </c>
      <c r="D222" s="293">
        <v>10000</v>
      </c>
      <c r="E222" s="293"/>
      <c r="F222" s="293">
        <f t="shared" si="4"/>
        <v>10000</v>
      </c>
      <c r="G222" s="296" t="s">
        <v>6</v>
      </c>
      <c r="H222" s="313"/>
    </row>
    <row r="223" spans="1:8" ht="18.75" x14ac:dyDescent="0.3">
      <c r="A223" s="296">
        <v>36</v>
      </c>
      <c r="B223" s="294" t="s">
        <v>177</v>
      </c>
      <c r="C223" s="375" t="s">
        <v>95</v>
      </c>
      <c r="D223" s="293">
        <v>10000</v>
      </c>
      <c r="E223" s="293"/>
      <c r="F223" s="293">
        <f t="shared" si="4"/>
        <v>10000</v>
      </c>
      <c r="G223" s="296" t="s">
        <v>6</v>
      </c>
      <c r="H223" s="313"/>
    </row>
    <row r="224" spans="1:8" ht="31.5" x14ac:dyDescent="0.3">
      <c r="A224" s="296">
        <v>37</v>
      </c>
      <c r="B224" s="294" t="s">
        <v>178</v>
      </c>
      <c r="C224" s="375" t="s">
        <v>95</v>
      </c>
      <c r="D224" s="293">
        <v>10000</v>
      </c>
      <c r="E224" s="293"/>
      <c r="F224" s="293">
        <f t="shared" si="4"/>
        <v>10000</v>
      </c>
      <c r="G224" s="296" t="s">
        <v>6</v>
      </c>
      <c r="H224" s="313"/>
    </row>
    <row r="225" spans="1:8" ht="18.75" x14ac:dyDescent="0.3">
      <c r="A225" s="296"/>
      <c r="B225" s="338" t="s">
        <v>7</v>
      </c>
      <c r="C225" s="294"/>
      <c r="D225" s="340">
        <f>SUM(D219:D224)</f>
        <v>60000</v>
      </c>
      <c r="E225" s="340">
        <f>SUM(E219:E224)</f>
        <v>0</v>
      </c>
      <c r="F225" s="368">
        <f t="shared" si="4"/>
        <v>60000</v>
      </c>
      <c r="G225" s="345"/>
      <c r="H225" s="377"/>
    </row>
    <row r="226" spans="1:8" ht="18.75" x14ac:dyDescent="0.3">
      <c r="A226" s="296"/>
      <c r="B226" s="338" t="s">
        <v>179</v>
      </c>
      <c r="C226" s="294"/>
      <c r="D226" s="340"/>
      <c r="E226" s="340"/>
      <c r="F226" s="293">
        <f t="shared" si="4"/>
        <v>0</v>
      </c>
      <c r="G226" s="345"/>
      <c r="H226" s="377"/>
    </row>
    <row r="227" spans="1:8" ht="46.5" x14ac:dyDescent="0.3">
      <c r="A227" s="296">
        <v>38</v>
      </c>
      <c r="B227" s="294" t="s">
        <v>180</v>
      </c>
      <c r="C227" s="294" t="s">
        <v>181</v>
      </c>
      <c r="D227" s="298">
        <v>20000</v>
      </c>
      <c r="E227" s="298"/>
      <c r="F227" s="293">
        <f t="shared" si="4"/>
        <v>20000</v>
      </c>
      <c r="G227" s="296" t="s">
        <v>6</v>
      </c>
      <c r="H227" s="313"/>
    </row>
    <row r="228" spans="1:8" ht="18.75" x14ac:dyDescent="0.3">
      <c r="A228" s="296">
        <v>39</v>
      </c>
      <c r="B228" s="355" t="s">
        <v>182</v>
      </c>
      <c r="C228" s="294" t="s">
        <v>95</v>
      </c>
      <c r="D228" s="293">
        <v>130000</v>
      </c>
      <c r="E228" s="293">
        <v>220000</v>
      </c>
      <c r="F228" s="293">
        <f t="shared" si="4"/>
        <v>350000</v>
      </c>
      <c r="G228" s="296" t="s">
        <v>6</v>
      </c>
      <c r="H228" s="313"/>
    </row>
    <row r="229" spans="1:8" ht="18.75" x14ac:dyDescent="0.3">
      <c r="A229" s="296"/>
      <c r="B229" s="338" t="s">
        <v>7</v>
      </c>
      <c r="C229" s="294"/>
      <c r="D229" s="340">
        <f>SUM(D227:D228)</f>
        <v>150000</v>
      </c>
      <c r="E229" s="340">
        <f>SUM(E226:E228)</f>
        <v>220000</v>
      </c>
      <c r="F229" s="368">
        <f t="shared" si="4"/>
        <v>370000</v>
      </c>
      <c r="G229" s="345"/>
      <c r="H229" s="377"/>
    </row>
    <row r="230" spans="1:8" ht="18.75" x14ac:dyDescent="0.3">
      <c r="A230" s="296"/>
      <c r="B230" s="338" t="s">
        <v>183</v>
      </c>
      <c r="C230" s="294"/>
      <c r="D230" s="293"/>
      <c r="E230" s="293"/>
      <c r="F230" s="293">
        <f t="shared" si="4"/>
        <v>0</v>
      </c>
      <c r="G230" s="345"/>
      <c r="H230" s="377"/>
    </row>
    <row r="231" spans="1:8" ht="18.75" x14ac:dyDescent="0.3">
      <c r="A231" s="296">
        <v>40</v>
      </c>
      <c r="B231" s="294" t="s">
        <v>184</v>
      </c>
      <c r="C231" s="294" t="s">
        <v>95</v>
      </c>
      <c r="D231" s="293">
        <v>250292.93950000001</v>
      </c>
      <c r="E231" s="293"/>
      <c r="F231" s="293">
        <f t="shared" si="4"/>
        <v>250292.93950000001</v>
      </c>
      <c r="G231" s="296" t="s">
        <v>6</v>
      </c>
      <c r="H231" s="313"/>
    </row>
    <row r="232" spans="1:8" ht="18.75" x14ac:dyDescent="0.3">
      <c r="A232" s="296">
        <v>41</v>
      </c>
      <c r="B232" s="294" t="s">
        <v>185</v>
      </c>
      <c r="C232" s="294" t="s">
        <v>95</v>
      </c>
      <c r="D232" s="293">
        <v>60000</v>
      </c>
      <c r="E232" s="293"/>
      <c r="F232" s="293">
        <f t="shared" si="4"/>
        <v>60000</v>
      </c>
      <c r="G232" s="296" t="s">
        <v>6</v>
      </c>
      <c r="H232" s="313"/>
    </row>
    <row r="233" spans="1:8" ht="46.5" x14ac:dyDescent="0.3">
      <c r="A233" s="296">
        <v>42</v>
      </c>
      <c r="B233" s="294" t="s">
        <v>186</v>
      </c>
      <c r="C233" s="294" t="s">
        <v>95</v>
      </c>
      <c r="D233" s="293">
        <v>100000</v>
      </c>
      <c r="E233" s="293">
        <v>-100000</v>
      </c>
      <c r="F233" s="293">
        <f t="shared" si="4"/>
        <v>0</v>
      </c>
      <c r="G233" s="296" t="s">
        <v>490</v>
      </c>
      <c r="H233" s="313"/>
    </row>
    <row r="234" spans="1:8" ht="31.5" x14ac:dyDescent="0.3">
      <c r="A234" s="296">
        <v>43</v>
      </c>
      <c r="B234" s="294" t="s">
        <v>188</v>
      </c>
      <c r="C234" s="293" t="s">
        <v>189</v>
      </c>
      <c r="D234" s="293">
        <v>20000</v>
      </c>
      <c r="E234" s="293">
        <v>-20000</v>
      </c>
      <c r="F234" s="293">
        <f t="shared" si="4"/>
        <v>0</v>
      </c>
      <c r="G234" s="336" t="s">
        <v>490</v>
      </c>
      <c r="H234" s="313"/>
    </row>
    <row r="235" spans="1:8" ht="34.5" customHeight="1" x14ac:dyDescent="0.3">
      <c r="A235" s="296">
        <v>44</v>
      </c>
      <c r="B235" s="294" t="s">
        <v>190</v>
      </c>
      <c r="C235" s="378" t="s">
        <v>191</v>
      </c>
      <c r="D235" s="293">
        <v>21000</v>
      </c>
      <c r="E235" s="293">
        <v>-21000</v>
      </c>
      <c r="F235" s="293">
        <f t="shared" si="4"/>
        <v>0</v>
      </c>
      <c r="G235" s="336" t="s">
        <v>490</v>
      </c>
      <c r="H235" s="313"/>
    </row>
    <row r="236" spans="1:8" ht="18.75" x14ac:dyDescent="0.3">
      <c r="A236" s="296"/>
      <c r="B236" s="338" t="s">
        <v>7</v>
      </c>
      <c r="C236" s="294"/>
      <c r="D236" s="340">
        <f>SUM(D231:D235)</f>
        <v>451292.93949999998</v>
      </c>
      <c r="E236" s="340">
        <f>SUM(E231:E235)</f>
        <v>-141000</v>
      </c>
      <c r="F236" s="368">
        <f t="shared" si="4"/>
        <v>310292.93949999998</v>
      </c>
      <c r="G236" s="345"/>
      <c r="H236" s="313"/>
    </row>
    <row r="237" spans="1:8" ht="18.75" x14ac:dyDescent="0.3">
      <c r="A237" s="296"/>
      <c r="B237" s="349" t="s">
        <v>192</v>
      </c>
      <c r="C237" s="349"/>
      <c r="D237" s="293"/>
      <c r="E237" s="293"/>
      <c r="F237" s="293">
        <f t="shared" si="4"/>
        <v>0</v>
      </c>
      <c r="G237" s="345"/>
      <c r="H237" s="313"/>
    </row>
    <row r="238" spans="1:8" ht="18.75" x14ac:dyDescent="0.3">
      <c r="A238" s="296">
        <v>46</v>
      </c>
      <c r="B238" s="355" t="s">
        <v>193</v>
      </c>
      <c r="C238" s="294" t="s">
        <v>95</v>
      </c>
      <c r="D238" s="293">
        <v>21029.293949999999</v>
      </c>
      <c r="E238" s="293"/>
      <c r="F238" s="293">
        <f t="shared" si="4"/>
        <v>21029.293949999999</v>
      </c>
      <c r="G238" s="296" t="s">
        <v>6</v>
      </c>
      <c r="H238" s="313"/>
    </row>
    <row r="239" spans="1:8" ht="31.5" x14ac:dyDescent="0.3">
      <c r="A239" s="296">
        <v>47</v>
      </c>
      <c r="B239" s="295" t="s">
        <v>194</v>
      </c>
      <c r="C239" s="294" t="s">
        <v>95</v>
      </c>
      <c r="D239" s="293">
        <v>50000</v>
      </c>
      <c r="E239" s="293">
        <v>-10000</v>
      </c>
      <c r="F239" s="293">
        <f t="shared" si="4"/>
        <v>40000</v>
      </c>
      <c r="G239" s="296" t="s">
        <v>6</v>
      </c>
      <c r="H239" s="313"/>
    </row>
    <row r="240" spans="1:8" ht="31.5" x14ac:dyDescent="0.3">
      <c r="A240" s="296">
        <v>48</v>
      </c>
      <c r="B240" s="295" t="s">
        <v>480</v>
      </c>
      <c r="C240" s="294" t="s">
        <v>481</v>
      </c>
      <c r="D240" s="293"/>
      <c r="E240" s="293">
        <v>442442.34</v>
      </c>
      <c r="F240" s="293">
        <f>SUM(D240:E240)</f>
        <v>442442.34</v>
      </c>
      <c r="G240" s="296" t="s">
        <v>66</v>
      </c>
      <c r="H240" s="313"/>
    </row>
    <row r="241" spans="1:8" ht="46.5" x14ac:dyDescent="0.3">
      <c r="A241" s="296">
        <v>49</v>
      </c>
      <c r="B241" s="294" t="s">
        <v>195</v>
      </c>
      <c r="C241" s="294" t="s">
        <v>187</v>
      </c>
      <c r="D241" s="293">
        <v>105828.29999999999</v>
      </c>
      <c r="E241" s="293"/>
      <c r="F241" s="293">
        <f t="shared" si="4"/>
        <v>105828.29999999999</v>
      </c>
      <c r="G241" s="336" t="s">
        <v>151</v>
      </c>
      <c r="H241" s="313"/>
    </row>
    <row r="242" spans="1:8" ht="18.75" x14ac:dyDescent="0.3">
      <c r="A242" s="296"/>
      <c r="B242" s="338" t="s">
        <v>7</v>
      </c>
      <c r="C242" s="338"/>
      <c r="D242" s="367">
        <f>SUM(D238:D241)</f>
        <v>176857.59394999998</v>
      </c>
      <c r="E242" s="367">
        <f>SUM(E239:E241)</f>
        <v>432442.34</v>
      </c>
      <c r="F242" s="368">
        <f>SUM(F238:F241)</f>
        <v>609299.93394999998</v>
      </c>
      <c r="G242" s="345"/>
      <c r="H242" s="313"/>
    </row>
    <row r="243" spans="1:8" ht="18.75" x14ac:dyDescent="0.3">
      <c r="A243" s="296"/>
      <c r="B243" s="349" t="s">
        <v>196</v>
      </c>
      <c r="C243" s="349"/>
      <c r="D243" s="293"/>
      <c r="E243" s="293"/>
      <c r="F243" s="293">
        <f t="shared" ref="F243:F280" si="5">D243+E243</f>
        <v>0</v>
      </c>
      <c r="G243" s="345"/>
      <c r="H243" s="313"/>
    </row>
    <row r="244" spans="1:8" ht="46.5" x14ac:dyDescent="0.3">
      <c r="A244" s="296">
        <v>50</v>
      </c>
      <c r="B244" s="294" t="s">
        <v>197</v>
      </c>
      <c r="C244" s="294" t="s">
        <v>95</v>
      </c>
      <c r="D244" s="379">
        <v>84117.175799999997</v>
      </c>
      <c r="E244" s="379"/>
      <c r="F244" s="293">
        <f t="shared" si="5"/>
        <v>84117.175799999997</v>
      </c>
      <c r="G244" s="296" t="s">
        <v>6</v>
      </c>
      <c r="H244" s="313"/>
    </row>
    <row r="245" spans="1:8" ht="46.5" x14ac:dyDescent="0.3">
      <c r="A245" s="296">
        <v>51</v>
      </c>
      <c r="B245" s="295" t="s">
        <v>198</v>
      </c>
      <c r="C245" s="294" t="s">
        <v>95</v>
      </c>
      <c r="D245" s="379">
        <v>50000</v>
      </c>
      <c r="E245" s="379"/>
      <c r="F245" s="293">
        <f t="shared" si="5"/>
        <v>50000</v>
      </c>
      <c r="G245" s="296" t="s">
        <v>6</v>
      </c>
      <c r="H245" s="313"/>
    </row>
    <row r="246" spans="1:8" ht="31.5" x14ac:dyDescent="0.3">
      <c r="A246" s="296">
        <v>52</v>
      </c>
      <c r="B246" s="295" t="s">
        <v>199</v>
      </c>
      <c r="C246" s="374" t="s">
        <v>200</v>
      </c>
      <c r="D246" s="379">
        <v>197018.3</v>
      </c>
      <c r="E246" s="379"/>
      <c r="F246" s="293">
        <f t="shared" si="5"/>
        <v>197018.3</v>
      </c>
      <c r="G246" s="336" t="s">
        <v>151</v>
      </c>
      <c r="H246" s="313"/>
    </row>
    <row r="247" spans="1:8" ht="31.5" x14ac:dyDescent="0.3">
      <c r="A247" s="296">
        <v>53</v>
      </c>
      <c r="B247" s="294" t="s">
        <v>201</v>
      </c>
      <c r="C247" s="294" t="s">
        <v>95</v>
      </c>
      <c r="D247" s="379">
        <v>248054.23</v>
      </c>
      <c r="E247" s="379"/>
      <c r="F247" s="293">
        <f t="shared" si="5"/>
        <v>248054.23</v>
      </c>
      <c r="G247" s="296" t="s">
        <v>153</v>
      </c>
      <c r="H247" s="313"/>
    </row>
    <row r="248" spans="1:8" ht="31.5" x14ac:dyDescent="0.3">
      <c r="A248" s="296">
        <v>55</v>
      </c>
      <c r="B248" s="294" t="s">
        <v>202</v>
      </c>
      <c r="C248" s="294" t="s">
        <v>203</v>
      </c>
      <c r="D248" s="293">
        <v>44368</v>
      </c>
      <c r="E248" s="293"/>
      <c r="F248" s="293">
        <f t="shared" si="5"/>
        <v>44368</v>
      </c>
      <c r="G248" s="336" t="s">
        <v>151</v>
      </c>
      <c r="H248" s="313"/>
    </row>
    <row r="249" spans="1:8" ht="46.5" x14ac:dyDescent="0.3">
      <c r="A249" s="296">
        <v>56</v>
      </c>
      <c r="B249" s="294" t="s">
        <v>204</v>
      </c>
      <c r="C249" s="294" t="s">
        <v>205</v>
      </c>
      <c r="D249" s="379">
        <v>19755.009999999998</v>
      </c>
      <c r="E249" s="379"/>
      <c r="F249" s="293">
        <f t="shared" si="5"/>
        <v>19755.009999999998</v>
      </c>
      <c r="G249" s="336" t="s">
        <v>151</v>
      </c>
      <c r="H249" s="313"/>
    </row>
    <row r="250" spans="1:8" ht="31.5" x14ac:dyDescent="0.3">
      <c r="A250" s="296">
        <v>57</v>
      </c>
      <c r="B250" s="295" t="s">
        <v>206</v>
      </c>
      <c r="C250" s="294" t="s">
        <v>207</v>
      </c>
      <c r="D250" s="379">
        <v>20762.34</v>
      </c>
      <c r="E250" s="379"/>
      <c r="F250" s="293">
        <f t="shared" si="5"/>
        <v>20762.34</v>
      </c>
      <c r="G250" s="336" t="s">
        <v>151</v>
      </c>
      <c r="H250" s="313"/>
    </row>
    <row r="251" spans="1:8" ht="61.5" x14ac:dyDescent="0.3">
      <c r="A251" s="296">
        <v>58</v>
      </c>
      <c r="B251" s="295" t="s">
        <v>208</v>
      </c>
      <c r="C251" s="294" t="s">
        <v>163</v>
      </c>
      <c r="D251" s="379">
        <v>50284.25</v>
      </c>
      <c r="E251" s="379"/>
      <c r="F251" s="293">
        <f t="shared" si="5"/>
        <v>50284.25</v>
      </c>
      <c r="G251" s="336" t="s">
        <v>151</v>
      </c>
      <c r="H251" s="313"/>
    </row>
    <row r="252" spans="1:8" ht="18.75" x14ac:dyDescent="0.3">
      <c r="A252" s="296"/>
      <c r="B252" s="338" t="s">
        <v>7</v>
      </c>
      <c r="C252" s="338"/>
      <c r="D252" s="367">
        <f>SUM(D244:D251)</f>
        <v>714359.30579999997</v>
      </c>
      <c r="E252" s="367">
        <f>SUM(E244:E251)</f>
        <v>0</v>
      </c>
      <c r="F252" s="368">
        <f>SUM(F244:F251)</f>
        <v>714359.30579999997</v>
      </c>
      <c r="G252" s="345"/>
      <c r="H252" s="313"/>
    </row>
    <row r="253" spans="1:8" ht="18.75" x14ac:dyDescent="0.3">
      <c r="A253" s="296"/>
      <c r="B253" s="349" t="s">
        <v>209</v>
      </c>
      <c r="C253" s="349"/>
      <c r="D253" s="293"/>
      <c r="E253" s="293"/>
      <c r="F253" s="293">
        <f t="shared" si="5"/>
        <v>0</v>
      </c>
      <c r="G253" s="345"/>
      <c r="H253" s="313"/>
    </row>
    <row r="254" spans="1:8" ht="35.25" customHeight="1" x14ac:dyDescent="0.3">
      <c r="A254" s="296">
        <v>59</v>
      </c>
      <c r="B254" s="297" t="s">
        <v>210</v>
      </c>
      <c r="C254" s="294" t="s">
        <v>211</v>
      </c>
      <c r="D254" s="293">
        <v>70000</v>
      </c>
      <c r="E254" s="293">
        <v>-70000</v>
      </c>
      <c r="F254" s="293">
        <f t="shared" si="5"/>
        <v>0</v>
      </c>
      <c r="G254" s="336" t="s">
        <v>490</v>
      </c>
      <c r="H254" s="313"/>
    </row>
    <row r="255" spans="1:8" ht="30" x14ac:dyDescent="0.3">
      <c r="A255" s="296">
        <v>60</v>
      </c>
      <c r="B255" s="297" t="s">
        <v>212</v>
      </c>
      <c r="C255" s="294" t="s">
        <v>211</v>
      </c>
      <c r="D255" s="293">
        <v>20000</v>
      </c>
      <c r="E255" s="293"/>
      <c r="F255" s="293">
        <f t="shared" si="5"/>
        <v>20000</v>
      </c>
      <c r="G255" s="296" t="s">
        <v>6</v>
      </c>
      <c r="H255" s="313"/>
    </row>
    <row r="256" spans="1:8" ht="27.75" customHeight="1" x14ac:dyDescent="0.3">
      <c r="A256" s="296">
        <v>61</v>
      </c>
      <c r="B256" s="294" t="s">
        <v>213</v>
      </c>
      <c r="C256" s="294" t="s">
        <v>95</v>
      </c>
      <c r="D256" s="293">
        <v>10000</v>
      </c>
      <c r="E256" s="293"/>
      <c r="F256" s="293">
        <f t="shared" si="5"/>
        <v>10000</v>
      </c>
      <c r="G256" s="296" t="s">
        <v>6</v>
      </c>
      <c r="H256" s="313"/>
    </row>
    <row r="257" spans="1:9" ht="18.75" x14ac:dyDescent="0.3">
      <c r="A257" s="296"/>
      <c r="B257" s="338" t="s">
        <v>7</v>
      </c>
      <c r="C257" s="338"/>
      <c r="D257" s="380">
        <f>SUM(D254:D256)</f>
        <v>100000</v>
      </c>
      <c r="E257" s="367">
        <v>-70000</v>
      </c>
      <c r="F257" s="381">
        <f t="shared" si="5"/>
        <v>30000</v>
      </c>
      <c r="G257" s="345"/>
      <c r="H257" s="313"/>
    </row>
    <row r="258" spans="1:9" ht="18.75" x14ac:dyDescent="0.3">
      <c r="A258" s="296"/>
      <c r="B258" s="349" t="s">
        <v>214</v>
      </c>
      <c r="C258" s="349"/>
      <c r="D258" s="293"/>
      <c r="E258" s="293"/>
      <c r="F258" s="293">
        <f t="shared" si="5"/>
        <v>0</v>
      </c>
      <c r="G258" s="345"/>
      <c r="H258" s="313"/>
    </row>
    <row r="259" spans="1:9" ht="31.5" x14ac:dyDescent="0.3">
      <c r="A259" s="296">
        <v>62</v>
      </c>
      <c r="B259" s="294" t="s">
        <v>215</v>
      </c>
      <c r="C259" s="294" t="s">
        <v>95</v>
      </c>
      <c r="D259" s="379">
        <v>15000</v>
      </c>
      <c r="E259" s="379"/>
      <c r="F259" s="293">
        <f t="shared" si="5"/>
        <v>15000</v>
      </c>
      <c r="G259" s="296" t="s">
        <v>6</v>
      </c>
      <c r="H259" s="313"/>
    </row>
    <row r="260" spans="1:9" ht="31.5" x14ac:dyDescent="0.3">
      <c r="A260" s="296">
        <v>63</v>
      </c>
      <c r="B260" s="294" t="s">
        <v>216</v>
      </c>
      <c r="C260" s="294" t="s">
        <v>95</v>
      </c>
      <c r="D260" s="379">
        <v>15000</v>
      </c>
      <c r="E260" s="379"/>
      <c r="F260" s="293">
        <f t="shared" si="5"/>
        <v>15000</v>
      </c>
      <c r="G260" s="296" t="s">
        <v>6</v>
      </c>
      <c r="H260" s="377"/>
    </row>
    <row r="261" spans="1:9" ht="18.75" x14ac:dyDescent="0.3">
      <c r="A261" s="296">
        <v>64</v>
      </c>
      <c r="B261" s="294" t="s">
        <v>217</v>
      </c>
      <c r="C261" s="294" t="s">
        <v>95</v>
      </c>
      <c r="D261" s="379">
        <v>176176</v>
      </c>
      <c r="E261" s="379">
        <v>-95349.68</v>
      </c>
      <c r="F261" s="293">
        <f>D261+E261</f>
        <v>80826.320000000007</v>
      </c>
      <c r="G261" s="296" t="s">
        <v>6</v>
      </c>
      <c r="H261" s="313"/>
    </row>
    <row r="262" spans="1:9" ht="46.5" x14ac:dyDescent="0.3">
      <c r="A262" s="296">
        <v>65</v>
      </c>
      <c r="B262" s="295" t="s">
        <v>218</v>
      </c>
      <c r="C262" s="294" t="s">
        <v>219</v>
      </c>
      <c r="D262" s="379">
        <v>340000</v>
      </c>
      <c r="E262" s="379">
        <v>-200000</v>
      </c>
      <c r="F262" s="293">
        <f t="shared" si="5"/>
        <v>140000</v>
      </c>
      <c r="G262" s="296" t="s">
        <v>6</v>
      </c>
      <c r="H262" s="313"/>
    </row>
    <row r="263" spans="1:9" ht="31.5" x14ac:dyDescent="0.3">
      <c r="A263" s="296">
        <v>66</v>
      </c>
      <c r="B263" s="295" t="s">
        <v>220</v>
      </c>
      <c r="C263" s="294"/>
      <c r="D263" s="379">
        <v>20000</v>
      </c>
      <c r="E263" s="379">
        <v>-20000</v>
      </c>
      <c r="F263" s="293">
        <f t="shared" si="5"/>
        <v>0</v>
      </c>
      <c r="G263" s="336" t="s">
        <v>153</v>
      </c>
      <c r="H263" s="313"/>
    </row>
    <row r="264" spans="1:9" ht="31.5" x14ac:dyDescent="0.3">
      <c r="A264" s="296">
        <v>67</v>
      </c>
      <c r="B264" s="294" t="s">
        <v>221</v>
      </c>
      <c r="C264" s="294"/>
      <c r="D264" s="379">
        <v>60000</v>
      </c>
      <c r="E264" s="379"/>
      <c r="F264" s="293">
        <f t="shared" si="5"/>
        <v>60000</v>
      </c>
      <c r="G264" s="336" t="s">
        <v>6</v>
      </c>
      <c r="H264" s="313"/>
    </row>
    <row r="265" spans="1:9" ht="31.5" x14ac:dyDescent="0.3">
      <c r="A265" s="296">
        <v>68</v>
      </c>
      <c r="B265" s="294" t="s">
        <v>222</v>
      </c>
      <c r="C265" s="294" t="s">
        <v>95</v>
      </c>
      <c r="D265" s="379">
        <v>40000</v>
      </c>
      <c r="E265" s="379"/>
      <c r="F265" s="293">
        <f t="shared" si="5"/>
        <v>40000</v>
      </c>
      <c r="G265" s="296" t="s">
        <v>6</v>
      </c>
      <c r="H265" s="313"/>
    </row>
    <row r="266" spans="1:9" ht="18.75" x14ac:dyDescent="0.3">
      <c r="A266" s="296"/>
      <c r="B266" s="338" t="s">
        <v>7</v>
      </c>
      <c r="C266" s="338"/>
      <c r="D266" s="382">
        <f>SUM(D259:D265)</f>
        <v>666176</v>
      </c>
      <c r="E266" s="382">
        <f>SUM(E259:E265)</f>
        <v>-315349.68</v>
      </c>
      <c r="F266" s="368">
        <f>SUM(F259:F265)</f>
        <v>350826.32</v>
      </c>
      <c r="G266" s="345"/>
      <c r="H266" s="313"/>
    </row>
    <row r="267" spans="1:9" ht="18.75" x14ac:dyDescent="0.3">
      <c r="A267" s="296">
        <v>69</v>
      </c>
      <c r="B267" s="338" t="s">
        <v>223</v>
      </c>
      <c r="C267" s="338"/>
      <c r="D267" s="293"/>
      <c r="E267" s="293"/>
      <c r="F267" s="293">
        <f t="shared" si="5"/>
        <v>0</v>
      </c>
      <c r="G267" s="345"/>
      <c r="H267" s="313"/>
    </row>
    <row r="268" spans="1:9" ht="31.5" x14ac:dyDescent="0.3">
      <c r="A268" s="296">
        <v>70</v>
      </c>
      <c r="B268" s="294" t="s">
        <v>224</v>
      </c>
      <c r="C268" s="294" t="s">
        <v>95</v>
      </c>
      <c r="D268" s="298">
        <v>126176</v>
      </c>
      <c r="E268" s="298">
        <v>118605</v>
      </c>
      <c r="F268" s="293">
        <f t="shared" si="5"/>
        <v>244781</v>
      </c>
      <c r="G268" s="296" t="s">
        <v>6</v>
      </c>
      <c r="H268" s="313"/>
      <c r="I268" s="51"/>
    </row>
    <row r="269" spans="1:9" ht="45.75" customHeight="1" x14ac:dyDescent="0.3">
      <c r="A269" s="296">
        <v>71</v>
      </c>
      <c r="B269" s="294" t="s">
        <v>225</v>
      </c>
      <c r="C269" s="294" t="s">
        <v>226</v>
      </c>
      <c r="D269" s="298">
        <v>15000</v>
      </c>
      <c r="E269" s="298"/>
      <c r="F269" s="293">
        <f t="shared" si="5"/>
        <v>15000</v>
      </c>
      <c r="G269" s="296" t="s">
        <v>6</v>
      </c>
      <c r="H269" s="313"/>
    </row>
    <row r="270" spans="1:9" ht="18.75" x14ac:dyDescent="0.3">
      <c r="A270" s="296">
        <v>72</v>
      </c>
      <c r="B270" s="294" t="s">
        <v>227</v>
      </c>
      <c r="C270" s="294" t="s">
        <v>95</v>
      </c>
      <c r="D270" s="293">
        <v>34591.31</v>
      </c>
      <c r="E270" s="293"/>
      <c r="F270" s="293">
        <f t="shared" si="5"/>
        <v>34591.31</v>
      </c>
      <c r="G270" s="296" t="s">
        <v>6</v>
      </c>
      <c r="H270" s="313"/>
    </row>
    <row r="271" spans="1:9" ht="37.5" customHeight="1" x14ac:dyDescent="0.3">
      <c r="A271" s="296">
        <v>73</v>
      </c>
      <c r="B271" s="294" t="s">
        <v>228</v>
      </c>
      <c r="C271" s="294" t="s">
        <v>135</v>
      </c>
      <c r="D271" s="298">
        <v>60000</v>
      </c>
      <c r="E271" s="298">
        <v>17000</v>
      </c>
      <c r="F271" s="293">
        <f t="shared" si="5"/>
        <v>77000</v>
      </c>
      <c r="G271" s="296" t="s">
        <v>6</v>
      </c>
      <c r="H271" s="313"/>
    </row>
    <row r="272" spans="1:9" ht="36.75" customHeight="1" x14ac:dyDescent="0.3">
      <c r="A272" s="296">
        <v>74</v>
      </c>
      <c r="B272" s="294" t="s">
        <v>229</v>
      </c>
      <c r="C272" s="294" t="s">
        <v>230</v>
      </c>
      <c r="D272" s="298">
        <v>17000</v>
      </c>
      <c r="E272" s="298">
        <v>-17000</v>
      </c>
      <c r="F272" s="293">
        <f t="shared" si="5"/>
        <v>0</v>
      </c>
      <c r="G272" s="296" t="s">
        <v>153</v>
      </c>
      <c r="H272" s="313"/>
    </row>
    <row r="273" spans="1:8" ht="39" customHeight="1" x14ac:dyDescent="0.3">
      <c r="A273" s="296">
        <v>75</v>
      </c>
      <c r="B273" s="294" t="s">
        <v>231</v>
      </c>
      <c r="C273" s="294" t="s">
        <v>135</v>
      </c>
      <c r="D273" s="298">
        <v>40000</v>
      </c>
      <c r="E273" s="298"/>
      <c r="F273" s="293">
        <f t="shared" si="5"/>
        <v>40000</v>
      </c>
      <c r="G273" s="296" t="s">
        <v>6</v>
      </c>
      <c r="H273" s="313"/>
    </row>
    <row r="274" spans="1:8" ht="18.75" x14ac:dyDescent="0.3">
      <c r="A274" s="296"/>
      <c r="B274" s="338" t="s">
        <v>7</v>
      </c>
      <c r="C274" s="338"/>
      <c r="D274" s="340">
        <f>SUM(D268:D273)</f>
        <v>292767.31</v>
      </c>
      <c r="E274" s="340">
        <v>118605</v>
      </c>
      <c r="F274" s="381">
        <f>SUM(F268:F273)</f>
        <v>411372.31</v>
      </c>
      <c r="G274" s="345"/>
      <c r="H274" s="313"/>
    </row>
    <row r="275" spans="1:8" ht="18.75" x14ac:dyDescent="0.3">
      <c r="A275" s="296"/>
      <c r="B275" s="338" t="s">
        <v>232</v>
      </c>
      <c r="C275" s="338"/>
      <c r="D275" s="293"/>
      <c r="E275" s="293"/>
      <c r="F275" s="293">
        <f t="shared" si="5"/>
        <v>0</v>
      </c>
      <c r="G275" s="345"/>
      <c r="H275" s="313"/>
    </row>
    <row r="276" spans="1:8" ht="55.5" customHeight="1" thickBot="1" x14ac:dyDescent="0.35">
      <c r="A276" s="296">
        <v>76</v>
      </c>
      <c r="B276" s="295" t="s">
        <v>233</v>
      </c>
      <c r="C276" s="294" t="s">
        <v>95</v>
      </c>
      <c r="D276" s="293">
        <v>100000</v>
      </c>
      <c r="E276" s="293"/>
      <c r="F276" s="293">
        <f t="shared" si="5"/>
        <v>100000</v>
      </c>
      <c r="G276" s="296" t="s">
        <v>6</v>
      </c>
      <c r="H276" s="313"/>
    </row>
    <row r="277" spans="1:8" ht="47.25" thickBot="1" x14ac:dyDescent="0.35">
      <c r="A277" s="296">
        <v>77</v>
      </c>
      <c r="B277" s="294" t="s">
        <v>254</v>
      </c>
      <c r="C277" s="294" t="s">
        <v>95</v>
      </c>
      <c r="D277" s="383">
        <v>210292.93950000001</v>
      </c>
      <c r="E277" s="293">
        <v>-90857.52</v>
      </c>
      <c r="F277" s="293">
        <f t="shared" si="5"/>
        <v>119435.4195</v>
      </c>
      <c r="G277" s="296" t="s">
        <v>6</v>
      </c>
      <c r="H277" s="384"/>
    </row>
    <row r="278" spans="1:8" ht="18.75" x14ac:dyDescent="0.3">
      <c r="A278" s="296"/>
      <c r="B278" s="338" t="s">
        <v>7</v>
      </c>
      <c r="C278" s="338"/>
      <c r="D278" s="356">
        <f>SUM(D276:D277)</f>
        <v>310292.93949999998</v>
      </c>
      <c r="E278" s="340">
        <f>SUM(E276:E277)</f>
        <v>-90857.52</v>
      </c>
      <c r="F278" s="381">
        <f t="shared" si="5"/>
        <v>219435.41949999996</v>
      </c>
      <c r="G278" s="345"/>
      <c r="H278" s="313"/>
    </row>
    <row r="279" spans="1:8" ht="18.75" x14ac:dyDescent="0.3">
      <c r="A279" s="370"/>
      <c r="B279" s="372" t="s">
        <v>234</v>
      </c>
      <c r="C279" s="372"/>
      <c r="D279" s="385">
        <f>D190+D201+D205+D212+D217+D225+D229+D236+D242+D252+D257+D266+D274+D278</f>
        <v>4205859.2745500002</v>
      </c>
      <c r="E279" s="385">
        <f>E190+E201+E205+E212+E217+E225+E229+E236+E242+E252+E257+E266+E274+E278</f>
        <v>118605.00000000001</v>
      </c>
      <c r="F279" s="385">
        <f>F190+F201+F205+F212+F217+F225+F229+F236+F242+F252+F257+F266+F274+F278</f>
        <v>4324464.2745499993</v>
      </c>
      <c r="G279" s="386"/>
      <c r="H279" s="369"/>
    </row>
    <row r="280" spans="1:8" ht="18.75" x14ac:dyDescent="0.3">
      <c r="A280" s="370"/>
      <c r="B280" s="372"/>
      <c r="C280" s="372"/>
      <c r="D280" s="386"/>
      <c r="E280" s="386"/>
      <c r="F280" s="293">
        <f t="shared" si="5"/>
        <v>0</v>
      </c>
      <c r="G280" s="345"/>
      <c r="H280" s="377"/>
    </row>
    <row r="281" spans="1:8" ht="22.5" x14ac:dyDescent="0.3">
      <c r="A281" s="387" t="s">
        <v>235</v>
      </c>
      <c r="B281" s="387"/>
      <c r="C281" s="387"/>
      <c r="D281" s="387"/>
      <c r="E281" s="387"/>
      <c r="F281" s="387"/>
      <c r="G281" s="387"/>
      <c r="H281" s="388"/>
    </row>
    <row r="282" spans="1:8" ht="45" x14ac:dyDescent="0.2">
      <c r="A282" s="332" t="s">
        <v>0</v>
      </c>
      <c r="B282" s="332" t="s">
        <v>1</v>
      </c>
      <c r="C282" s="332" t="s">
        <v>80</v>
      </c>
      <c r="D282" s="333" t="s">
        <v>236</v>
      </c>
      <c r="E282" s="333"/>
      <c r="F282" s="333"/>
      <c r="G282" s="333" t="s">
        <v>3</v>
      </c>
      <c r="H282" s="389"/>
    </row>
    <row r="283" spans="1:8" ht="32.25" customHeight="1" x14ac:dyDescent="0.3">
      <c r="A283" s="296"/>
      <c r="B283" s="390" t="s">
        <v>237</v>
      </c>
      <c r="C283" s="390"/>
      <c r="D283" s="390"/>
      <c r="E283" s="390"/>
      <c r="F283" s="390"/>
      <c r="G283" s="390"/>
      <c r="H283" s="391"/>
    </row>
    <row r="284" spans="1:8" ht="18.75" x14ac:dyDescent="0.3">
      <c r="A284" s="296">
        <v>1</v>
      </c>
      <c r="B284" s="295" t="s">
        <v>238</v>
      </c>
      <c r="C284" s="295"/>
      <c r="D284" s="378">
        <v>20000</v>
      </c>
      <c r="E284" s="378"/>
      <c r="F284" s="378">
        <f>D284+E284</f>
        <v>20000</v>
      </c>
      <c r="G284" s="296" t="s">
        <v>6</v>
      </c>
      <c r="H284" s="313"/>
    </row>
    <row r="285" spans="1:8" ht="31.5" x14ac:dyDescent="0.3">
      <c r="A285" s="296">
        <v>2</v>
      </c>
      <c r="B285" s="294" t="s">
        <v>239</v>
      </c>
      <c r="C285" s="294" t="s">
        <v>95</v>
      </c>
      <c r="D285" s="293">
        <v>20000</v>
      </c>
      <c r="E285" s="293"/>
      <c r="F285" s="378">
        <f t="shared" ref="F285:F297" si="6">D285+E285</f>
        <v>20000</v>
      </c>
      <c r="G285" s="392" t="s">
        <v>6</v>
      </c>
      <c r="H285" s="313"/>
    </row>
    <row r="286" spans="1:8" ht="42.75" customHeight="1" x14ac:dyDescent="0.3">
      <c r="A286" s="296">
        <v>3</v>
      </c>
      <c r="B286" s="294" t="s">
        <v>240</v>
      </c>
      <c r="C286" s="294" t="s">
        <v>95</v>
      </c>
      <c r="D286" s="293">
        <v>20000</v>
      </c>
      <c r="E286" s="293"/>
      <c r="F286" s="378">
        <f t="shared" si="6"/>
        <v>20000</v>
      </c>
      <c r="G286" s="296" t="s">
        <v>6</v>
      </c>
      <c r="H286" s="313"/>
    </row>
    <row r="287" spans="1:8" ht="63.75" customHeight="1" x14ac:dyDescent="0.3">
      <c r="A287" s="296">
        <v>4</v>
      </c>
      <c r="B287" s="294" t="s">
        <v>241</v>
      </c>
      <c r="C287" s="294" t="s">
        <v>95</v>
      </c>
      <c r="D287" s="293">
        <v>100000</v>
      </c>
      <c r="E287" s="293"/>
      <c r="F287" s="378">
        <f t="shared" si="6"/>
        <v>100000</v>
      </c>
      <c r="G287" s="296" t="s">
        <v>6</v>
      </c>
      <c r="H287" s="313"/>
    </row>
    <row r="288" spans="1:8" ht="18.75" x14ac:dyDescent="0.3">
      <c r="A288" s="296"/>
      <c r="B288" s="338" t="s">
        <v>7</v>
      </c>
      <c r="C288" s="338"/>
      <c r="D288" s="393">
        <f>SUM(D284:D287)</f>
        <v>160000</v>
      </c>
      <c r="E288" s="393"/>
      <c r="F288" s="378">
        <f t="shared" si="6"/>
        <v>160000</v>
      </c>
      <c r="G288" s="394"/>
      <c r="H288" s="313"/>
    </row>
    <row r="289" spans="1:8" ht="18.75" x14ac:dyDescent="0.3">
      <c r="A289" s="372" t="s">
        <v>242</v>
      </c>
      <c r="B289" s="395"/>
      <c r="C289" s="395"/>
      <c r="D289" s="395"/>
      <c r="E289" s="395"/>
      <c r="F289" s="378">
        <f t="shared" si="6"/>
        <v>0</v>
      </c>
      <c r="G289" s="395"/>
      <c r="H289" s="313"/>
    </row>
    <row r="290" spans="1:8" ht="31.5" x14ac:dyDescent="0.3">
      <c r="A290" s="296">
        <v>5</v>
      </c>
      <c r="B290" s="294" t="s">
        <v>243</v>
      </c>
      <c r="C290" s="294" t="s">
        <v>95</v>
      </c>
      <c r="D290" s="293">
        <v>41000</v>
      </c>
      <c r="E290" s="293"/>
      <c r="F290" s="378">
        <f t="shared" si="6"/>
        <v>41000</v>
      </c>
      <c r="G290" s="296" t="s">
        <v>109</v>
      </c>
      <c r="H290" s="313"/>
    </row>
    <row r="291" spans="1:8" ht="31.5" x14ac:dyDescent="0.3">
      <c r="A291" s="296">
        <v>6</v>
      </c>
      <c r="B291" s="294" t="s">
        <v>244</v>
      </c>
      <c r="C291" s="294" t="s">
        <v>245</v>
      </c>
      <c r="D291" s="293">
        <v>50000</v>
      </c>
      <c r="E291" s="293"/>
      <c r="F291" s="378">
        <f t="shared" si="6"/>
        <v>50000</v>
      </c>
      <c r="G291" s="392" t="s">
        <v>109</v>
      </c>
      <c r="H291" s="313"/>
    </row>
    <row r="292" spans="1:8" ht="46.5" x14ac:dyDescent="0.3">
      <c r="A292" s="296">
        <v>7</v>
      </c>
      <c r="B292" s="294" t="s">
        <v>246</v>
      </c>
      <c r="C292" s="294" t="s">
        <v>247</v>
      </c>
      <c r="D292" s="293">
        <v>100000</v>
      </c>
      <c r="E292" s="293"/>
      <c r="F292" s="378">
        <f t="shared" si="6"/>
        <v>100000</v>
      </c>
      <c r="G292" s="392" t="s">
        <v>66</v>
      </c>
      <c r="H292" s="313"/>
    </row>
    <row r="293" spans="1:8" ht="18.75" x14ac:dyDescent="0.3">
      <c r="A293" s="296">
        <v>8</v>
      </c>
      <c r="B293" s="294" t="s">
        <v>248</v>
      </c>
      <c r="C293" s="294" t="s">
        <v>247</v>
      </c>
      <c r="D293" s="293">
        <v>114000</v>
      </c>
      <c r="E293" s="293"/>
      <c r="F293" s="378">
        <f t="shared" si="6"/>
        <v>114000</v>
      </c>
      <c r="G293" s="392" t="s">
        <v>249</v>
      </c>
      <c r="H293" s="313"/>
    </row>
    <row r="294" spans="1:8" ht="31.5" x14ac:dyDescent="0.3">
      <c r="A294" s="296">
        <v>9</v>
      </c>
      <c r="B294" s="294" t="s">
        <v>250</v>
      </c>
      <c r="C294" s="294" t="s">
        <v>251</v>
      </c>
      <c r="D294" s="293">
        <v>60000</v>
      </c>
      <c r="E294" s="293"/>
      <c r="F294" s="378">
        <f t="shared" si="6"/>
        <v>60000</v>
      </c>
      <c r="G294" s="392" t="s">
        <v>109</v>
      </c>
      <c r="H294" s="313"/>
    </row>
    <row r="295" spans="1:8" ht="31.5" x14ac:dyDescent="0.3">
      <c r="A295" s="296">
        <v>10</v>
      </c>
      <c r="B295" s="294" t="s">
        <v>252</v>
      </c>
      <c r="C295" s="294" t="s">
        <v>253</v>
      </c>
      <c r="D295" s="293">
        <v>60000</v>
      </c>
      <c r="E295" s="293"/>
      <c r="F295" s="378">
        <f t="shared" si="6"/>
        <v>60000</v>
      </c>
      <c r="G295" s="392" t="s">
        <v>249</v>
      </c>
      <c r="H295" s="313"/>
    </row>
    <row r="296" spans="1:8" ht="15.75" x14ac:dyDescent="0.25">
      <c r="A296" s="296"/>
      <c r="B296" s="338" t="s">
        <v>7</v>
      </c>
      <c r="C296" s="338"/>
      <c r="D296" s="393">
        <f>SUM(D290:D295)</f>
        <v>425000</v>
      </c>
      <c r="E296" s="393"/>
      <c r="F296" s="378">
        <f t="shared" si="6"/>
        <v>425000</v>
      </c>
      <c r="G296" s="296"/>
      <c r="H296" s="396"/>
    </row>
    <row r="297" spans="1:8" ht="23.25" x14ac:dyDescent="0.2">
      <c r="A297" s="370"/>
      <c r="B297" s="372" t="s">
        <v>234</v>
      </c>
      <c r="C297" s="386"/>
      <c r="D297" s="386">
        <f>D296+D288</f>
        <v>585000</v>
      </c>
      <c r="E297" s="386"/>
      <c r="F297" s="378">
        <f t="shared" si="6"/>
        <v>585000</v>
      </c>
      <c r="G297" s="345"/>
      <c r="H297" s="397"/>
    </row>
    <row r="298" spans="1:8" ht="22.5" customHeight="1" x14ac:dyDescent="0.3">
      <c r="A298" s="398" t="s">
        <v>273</v>
      </c>
      <c r="B298" s="399"/>
      <c r="C298" s="399"/>
      <c r="D298" s="399"/>
      <c r="E298" s="399"/>
      <c r="F298" s="399"/>
      <c r="G298" s="400"/>
      <c r="H298" s="314"/>
    </row>
    <row r="299" spans="1:8" ht="45" x14ac:dyDescent="0.2">
      <c r="A299" s="296" t="s">
        <v>0</v>
      </c>
      <c r="B299" s="296" t="s">
        <v>1</v>
      </c>
      <c r="C299" s="360" t="s">
        <v>80</v>
      </c>
      <c r="D299" s="392" t="s">
        <v>70</v>
      </c>
      <c r="E299" s="392"/>
      <c r="F299" s="392"/>
      <c r="G299" s="392" t="s">
        <v>3</v>
      </c>
      <c r="H299" s="401"/>
    </row>
    <row r="300" spans="1:8" ht="48" customHeight="1" x14ac:dyDescent="0.2">
      <c r="A300" s="296">
        <v>1</v>
      </c>
      <c r="B300" s="294" t="s">
        <v>266</v>
      </c>
      <c r="C300" s="360" t="s">
        <v>255</v>
      </c>
      <c r="D300" s="293">
        <v>45859</v>
      </c>
      <c r="E300" s="293"/>
      <c r="F300" s="293">
        <f>D300+E300</f>
        <v>45859</v>
      </c>
      <c r="G300" s="336" t="s">
        <v>6</v>
      </c>
      <c r="H300" s="402"/>
    </row>
    <row r="301" spans="1:8" ht="30" x14ac:dyDescent="0.2">
      <c r="A301" s="296">
        <v>2</v>
      </c>
      <c r="B301" s="295" t="s">
        <v>199</v>
      </c>
      <c r="C301" s="360" t="s">
        <v>255</v>
      </c>
      <c r="D301" s="293">
        <v>280000</v>
      </c>
      <c r="E301" s="293">
        <v>-280000</v>
      </c>
      <c r="F301" s="293">
        <f t="shared" ref="F301:F319" si="7">D301+E301</f>
        <v>0</v>
      </c>
      <c r="G301" s="403" t="s">
        <v>66</v>
      </c>
      <c r="H301" s="402"/>
    </row>
    <row r="302" spans="1:8" ht="30" x14ac:dyDescent="0.2">
      <c r="A302" s="296">
        <v>3</v>
      </c>
      <c r="B302" s="295" t="s">
        <v>267</v>
      </c>
      <c r="C302" s="360" t="s">
        <v>274</v>
      </c>
      <c r="D302" s="293">
        <v>50000</v>
      </c>
      <c r="E302" s="293">
        <v>-50000</v>
      </c>
      <c r="F302" s="293">
        <f t="shared" si="7"/>
        <v>0</v>
      </c>
      <c r="G302" s="403" t="s">
        <v>66</v>
      </c>
      <c r="H302" s="402"/>
    </row>
    <row r="303" spans="1:8" ht="30" x14ac:dyDescent="0.2">
      <c r="A303" s="296">
        <v>4</v>
      </c>
      <c r="B303" s="295" t="s">
        <v>268</v>
      </c>
      <c r="C303" s="360" t="s">
        <v>275</v>
      </c>
      <c r="D303" s="293">
        <v>50000</v>
      </c>
      <c r="E303" s="293">
        <v>-50000</v>
      </c>
      <c r="F303" s="293">
        <f t="shared" si="7"/>
        <v>0</v>
      </c>
      <c r="G303" s="403" t="s">
        <v>66</v>
      </c>
      <c r="H303" s="402"/>
    </row>
    <row r="304" spans="1:8" ht="30" x14ac:dyDescent="0.2">
      <c r="A304" s="296">
        <v>5</v>
      </c>
      <c r="B304" s="295" t="s">
        <v>269</v>
      </c>
      <c r="C304" s="360" t="s">
        <v>276</v>
      </c>
      <c r="D304" s="293">
        <v>350000</v>
      </c>
      <c r="E304" s="293">
        <v>-350000</v>
      </c>
      <c r="F304" s="293">
        <f t="shared" si="7"/>
        <v>0</v>
      </c>
      <c r="G304" s="403" t="s">
        <v>66</v>
      </c>
      <c r="H304" s="402"/>
    </row>
    <row r="305" spans="1:8" ht="60.75" customHeight="1" x14ac:dyDescent="0.2">
      <c r="A305" s="296">
        <v>6</v>
      </c>
      <c r="B305" s="404" t="s">
        <v>469</v>
      </c>
      <c r="C305" s="360" t="s">
        <v>255</v>
      </c>
      <c r="D305" s="293">
        <v>150000</v>
      </c>
      <c r="E305" s="293">
        <v>-10018.040000000001</v>
      </c>
      <c r="F305" s="293">
        <f t="shared" si="7"/>
        <v>139981.96</v>
      </c>
      <c r="G305" s="403" t="s">
        <v>66</v>
      </c>
      <c r="H305" s="402"/>
    </row>
    <row r="306" spans="1:8" ht="45" x14ac:dyDescent="0.2">
      <c r="A306" s="296">
        <v>8</v>
      </c>
      <c r="B306" s="294" t="s">
        <v>271</v>
      </c>
      <c r="C306" s="360" t="s">
        <v>255</v>
      </c>
      <c r="D306" s="293">
        <v>152419</v>
      </c>
      <c r="E306" s="293">
        <v>-152419</v>
      </c>
      <c r="F306" s="293">
        <f t="shared" si="7"/>
        <v>0</v>
      </c>
      <c r="G306" s="403" t="s">
        <v>66</v>
      </c>
      <c r="H306" s="402"/>
    </row>
    <row r="307" spans="1:8" ht="30" x14ac:dyDescent="0.2">
      <c r="A307" s="296">
        <v>9</v>
      </c>
      <c r="B307" s="294" t="s">
        <v>272</v>
      </c>
      <c r="C307" s="360" t="s">
        <v>255</v>
      </c>
      <c r="D307" s="293">
        <v>100000</v>
      </c>
      <c r="E307" s="293"/>
      <c r="F307" s="293">
        <f t="shared" si="7"/>
        <v>100000</v>
      </c>
      <c r="G307" s="403" t="s">
        <v>66</v>
      </c>
      <c r="H307" s="402"/>
    </row>
    <row r="308" spans="1:8" ht="18" x14ac:dyDescent="0.25">
      <c r="A308" s="370"/>
      <c r="B308" s="372" t="s">
        <v>7</v>
      </c>
      <c r="C308" s="373"/>
      <c r="D308" s="405">
        <f>SUM(D300:D307)</f>
        <v>1178278</v>
      </c>
      <c r="E308" s="406">
        <f>SUM(E300:E307)</f>
        <v>-892437.04</v>
      </c>
      <c r="F308" s="407">
        <f t="shared" si="7"/>
        <v>285840.95999999996</v>
      </c>
      <c r="G308" s="296"/>
      <c r="H308" s="341"/>
    </row>
    <row r="309" spans="1:8" ht="141" customHeight="1" x14ac:dyDescent="0.3">
      <c r="A309" s="296">
        <v>10</v>
      </c>
      <c r="B309" s="408" t="s">
        <v>277</v>
      </c>
      <c r="C309" s="360" t="s">
        <v>274</v>
      </c>
      <c r="D309" s="409">
        <v>115843.74</v>
      </c>
      <c r="E309" s="409"/>
      <c r="F309" s="293">
        <f t="shared" si="7"/>
        <v>115843.74</v>
      </c>
      <c r="G309" s="410" t="s">
        <v>282</v>
      </c>
      <c r="H309" s="411"/>
    </row>
    <row r="310" spans="1:8" ht="146.25" customHeight="1" x14ac:dyDescent="0.3">
      <c r="A310" s="296">
        <v>11</v>
      </c>
      <c r="B310" s="408" t="s">
        <v>278</v>
      </c>
      <c r="C310" s="360" t="s">
        <v>294</v>
      </c>
      <c r="D310" s="409">
        <v>130705.38</v>
      </c>
      <c r="E310" s="409"/>
      <c r="F310" s="293">
        <f t="shared" si="7"/>
        <v>130705.38</v>
      </c>
      <c r="G310" s="410" t="s">
        <v>282</v>
      </c>
      <c r="H310" s="411"/>
    </row>
    <row r="311" spans="1:8" ht="101.25" x14ac:dyDescent="0.3">
      <c r="A311" s="296">
        <v>12</v>
      </c>
      <c r="B311" s="412" t="s">
        <v>279</v>
      </c>
      <c r="C311" s="360" t="s">
        <v>295</v>
      </c>
      <c r="D311" s="409">
        <v>143475.12</v>
      </c>
      <c r="E311" s="409"/>
      <c r="F311" s="293">
        <f t="shared" si="7"/>
        <v>143475.12</v>
      </c>
      <c r="G311" s="410" t="s">
        <v>282</v>
      </c>
      <c r="H311" s="411"/>
    </row>
    <row r="312" spans="1:8" ht="40.5" x14ac:dyDescent="0.3">
      <c r="A312" s="296">
        <v>13</v>
      </c>
      <c r="B312" s="413" t="s">
        <v>280</v>
      </c>
      <c r="C312" s="360" t="s">
        <v>296</v>
      </c>
      <c r="D312" s="409">
        <v>167583.01</v>
      </c>
      <c r="E312" s="409"/>
      <c r="F312" s="293">
        <f t="shared" si="7"/>
        <v>167583.01</v>
      </c>
      <c r="G312" s="410" t="s">
        <v>282</v>
      </c>
      <c r="H312" s="411"/>
    </row>
    <row r="313" spans="1:8" ht="57" customHeight="1" x14ac:dyDescent="0.3">
      <c r="A313" s="296">
        <v>14</v>
      </c>
      <c r="B313" s="412" t="s">
        <v>281</v>
      </c>
      <c r="C313" s="360" t="s">
        <v>297</v>
      </c>
      <c r="D313" s="414">
        <v>166643.20000000001</v>
      </c>
      <c r="E313" s="415"/>
      <c r="F313" s="293">
        <f t="shared" si="7"/>
        <v>166643.20000000001</v>
      </c>
      <c r="G313" s="410" t="s">
        <v>282</v>
      </c>
      <c r="H313" s="416"/>
    </row>
    <row r="314" spans="1:8" ht="43.5" customHeight="1" x14ac:dyDescent="0.3">
      <c r="A314" s="296"/>
      <c r="B314" s="412" t="s">
        <v>470</v>
      </c>
      <c r="C314" s="360" t="s">
        <v>255</v>
      </c>
      <c r="D314" s="414"/>
      <c r="E314" s="414">
        <v>99736</v>
      </c>
      <c r="F314" s="293">
        <f t="shared" si="7"/>
        <v>99736</v>
      </c>
      <c r="G314" s="410" t="s">
        <v>282</v>
      </c>
      <c r="H314" s="416"/>
    </row>
    <row r="315" spans="1:8" ht="57" customHeight="1" x14ac:dyDescent="0.3">
      <c r="A315" s="296"/>
      <c r="B315" s="412" t="s">
        <v>471</v>
      </c>
      <c r="C315" s="188" t="s">
        <v>245</v>
      </c>
      <c r="D315" s="414"/>
      <c r="E315" s="414">
        <v>195472</v>
      </c>
      <c r="F315" s="293">
        <f t="shared" si="7"/>
        <v>195472</v>
      </c>
      <c r="G315" s="410" t="s">
        <v>282</v>
      </c>
      <c r="H315" s="416"/>
    </row>
    <row r="316" spans="1:8" ht="45.75" customHeight="1" x14ac:dyDescent="0.3">
      <c r="A316" s="296"/>
      <c r="B316" s="412" t="s">
        <v>472</v>
      </c>
      <c r="C316" s="360" t="s">
        <v>255</v>
      </c>
      <c r="D316" s="414"/>
      <c r="E316" s="414">
        <v>215996.4</v>
      </c>
      <c r="F316" s="293">
        <f t="shared" si="7"/>
        <v>215996.4</v>
      </c>
      <c r="G316" s="410" t="s">
        <v>282</v>
      </c>
      <c r="H316" s="416"/>
    </row>
    <row r="317" spans="1:8" ht="40.5" customHeight="1" x14ac:dyDescent="0.3">
      <c r="A317" s="296"/>
      <c r="B317" s="412" t="s">
        <v>473</v>
      </c>
      <c r="C317" s="360" t="s">
        <v>276</v>
      </c>
      <c r="D317" s="414"/>
      <c r="E317" s="414"/>
      <c r="F317" s="293">
        <f t="shared" si="7"/>
        <v>0</v>
      </c>
      <c r="G317" s="410" t="s">
        <v>282</v>
      </c>
      <c r="H317" s="416"/>
    </row>
    <row r="318" spans="1:8" ht="20.25" x14ac:dyDescent="0.3">
      <c r="A318" s="417"/>
      <c r="B318" s="418" t="s">
        <v>7</v>
      </c>
      <c r="C318" s="360"/>
      <c r="D318" s="419">
        <f>SUM(D309:D317)</f>
        <v>724250.45</v>
      </c>
      <c r="E318" s="420">
        <f>SUM(E309:E317)</f>
        <v>511204.4</v>
      </c>
      <c r="F318" s="407">
        <f t="shared" si="7"/>
        <v>1235454.8500000001</v>
      </c>
      <c r="G318" s="410"/>
      <c r="H318" s="416"/>
    </row>
    <row r="319" spans="1:8" ht="20.25" x14ac:dyDescent="0.3">
      <c r="A319" s="417"/>
      <c r="B319" s="418" t="s">
        <v>310</v>
      </c>
      <c r="C319" s="360"/>
      <c r="D319" s="419">
        <f>D318+D308</f>
        <v>1902528.45</v>
      </c>
      <c r="E319" s="421">
        <f>E318+E308</f>
        <v>-381232.64000000001</v>
      </c>
      <c r="F319" s="407">
        <f t="shared" si="7"/>
        <v>1521295.81</v>
      </c>
      <c r="G319" s="422">
        <f>F319-F300</f>
        <v>1475436.81</v>
      </c>
      <c r="H319" s="416"/>
    </row>
    <row r="320" spans="1:8" ht="24.75" customHeight="1" x14ac:dyDescent="0.2">
      <c r="A320" s="360"/>
      <c r="B320" s="423" t="s">
        <v>298</v>
      </c>
      <c r="C320" s="423"/>
      <c r="D320" s="423"/>
      <c r="E320" s="423"/>
      <c r="F320" s="423"/>
      <c r="G320" s="423"/>
      <c r="H320" s="314"/>
    </row>
    <row r="321" spans="1:8" ht="40.5" x14ac:dyDescent="0.2">
      <c r="A321" s="332" t="s">
        <v>0</v>
      </c>
      <c r="B321" s="424" t="s">
        <v>1</v>
      </c>
      <c r="C321" s="360" t="s">
        <v>80</v>
      </c>
      <c r="D321" s="425" t="s">
        <v>283</v>
      </c>
      <c r="E321" s="425"/>
      <c r="F321" s="425"/>
      <c r="G321" s="425" t="s">
        <v>3</v>
      </c>
      <c r="H321" s="314"/>
    </row>
    <row r="322" spans="1:8" ht="37.5" x14ac:dyDescent="0.3">
      <c r="A322" s="346">
        <v>1</v>
      </c>
      <c r="B322" s="426" t="s">
        <v>97</v>
      </c>
      <c r="C322" s="360" t="s">
        <v>255</v>
      </c>
      <c r="D322" s="427">
        <v>8273.33</v>
      </c>
      <c r="E322" s="427"/>
      <c r="F322" s="427">
        <f>D322+E322</f>
        <v>8273.33</v>
      </c>
      <c r="G322" s="410" t="s">
        <v>6</v>
      </c>
      <c r="H322" s="314"/>
    </row>
    <row r="323" spans="1:8" ht="56.25" x14ac:dyDescent="0.3">
      <c r="A323" s="346">
        <v>2</v>
      </c>
      <c r="B323" s="426" t="s">
        <v>98</v>
      </c>
      <c r="C323" s="360" t="s">
        <v>255</v>
      </c>
      <c r="D323" s="427">
        <v>2800</v>
      </c>
      <c r="E323" s="427"/>
      <c r="F323" s="427">
        <f t="shared" ref="F323:F333" si="8">D323+E323</f>
        <v>2800</v>
      </c>
      <c r="G323" s="410" t="s">
        <v>6</v>
      </c>
      <c r="H323" s="314"/>
    </row>
    <row r="324" spans="1:8" ht="45.75" customHeight="1" x14ac:dyDescent="0.3">
      <c r="A324" s="346">
        <v>3</v>
      </c>
      <c r="B324" s="426" t="s">
        <v>99</v>
      </c>
      <c r="C324" s="360" t="s">
        <v>255</v>
      </c>
      <c r="D324" s="427">
        <v>9500</v>
      </c>
      <c r="E324" s="427"/>
      <c r="F324" s="427">
        <f t="shared" si="8"/>
        <v>9500</v>
      </c>
      <c r="G324" s="410" t="s">
        <v>6</v>
      </c>
      <c r="H324" s="314"/>
    </row>
    <row r="325" spans="1:8" ht="66.75" customHeight="1" x14ac:dyDescent="0.3">
      <c r="A325" s="346">
        <v>4</v>
      </c>
      <c r="B325" s="426" t="s">
        <v>100</v>
      </c>
      <c r="C325" s="360" t="s">
        <v>255</v>
      </c>
      <c r="D325" s="427">
        <v>4850</v>
      </c>
      <c r="E325" s="427"/>
      <c r="F325" s="427">
        <f t="shared" si="8"/>
        <v>4850</v>
      </c>
      <c r="G325" s="410" t="s">
        <v>6</v>
      </c>
      <c r="H325" s="314"/>
    </row>
    <row r="326" spans="1:8" ht="37.5" x14ac:dyDescent="0.3">
      <c r="A326" s="346">
        <v>5</v>
      </c>
      <c r="B326" s="426" t="s">
        <v>101</v>
      </c>
      <c r="C326" s="360" t="s">
        <v>255</v>
      </c>
      <c r="D326" s="427">
        <v>8000</v>
      </c>
      <c r="E326" s="427"/>
      <c r="F326" s="427">
        <f t="shared" si="8"/>
        <v>8000</v>
      </c>
      <c r="G326" s="410" t="s">
        <v>6</v>
      </c>
      <c r="H326" s="314"/>
    </row>
    <row r="327" spans="1:8" ht="37.5" x14ac:dyDescent="0.3">
      <c r="A327" s="346">
        <v>6</v>
      </c>
      <c r="B327" s="426" t="s">
        <v>102</v>
      </c>
      <c r="C327" s="360" t="s">
        <v>255</v>
      </c>
      <c r="D327" s="427">
        <v>8000</v>
      </c>
      <c r="E327" s="427"/>
      <c r="F327" s="427">
        <f t="shared" si="8"/>
        <v>8000</v>
      </c>
      <c r="G327" s="410" t="s">
        <v>6</v>
      </c>
      <c r="H327" s="314"/>
    </row>
    <row r="328" spans="1:8" ht="75" x14ac:dyDescent="0.3">
      <c r="A328" s="346">
        <v>7</v>
      </c>
      <c r="B328" s="426" t="s">
        <v>103</v>
      </c>
      <c r="C328" s="360" t="s">
        <v>255</v>
      </c>
      <c r="D328" s="427">
        <v>2900</v>
      </c>
      <c r="E328" s="427"/>
      <c r="F328" s="427">
        <f t="shared" si="8"/>
        <v>2900</v>
      </c>
      <c r="G328" s="410" t="s">
        <v>6</v>
      </c>
      <c r="H328" s="314"/>
    </row>
    <row r="329" spans="1:8" ht="37.5" x14ac:dyDescent="0.3">
      <c r="A329" s="346">
        <v>8</v>
      </c>
      <c r="B329" s="426" t="s">
        <v>104</v>
      </c>
      <c r="C329" s="360" t="s">
        <v>255</v>
      </c>
      <c r="D329" s="427">
        <v>1400</v>
      </c>
      <c r="E329" s="427"/>
      <c r="F329" s="427">
        <f t="shared" si="8"/>
        <v>1400</v>
      </c>
      <c r="G329" s="410" t="s">
        <v>6</v>
      </c>
      <c r="H329" s="314"/>
    </row>
    <row r="330" spans="1:8" ht="37.5" x14ac:dyDescent="0.3">
      <c r="A330" s="346">
        <v>9</v>
      </c>
      <c r="B330" s="426" t="s">
        <v>105</v>
      </c>
      <c r="C330" s="360" t="s">
        <v>255</v>
      </c>
      <c r="D330" s="427">
        <v>700</v>
      </c>
      <c r="E330" s="427"/>
      <c r="F330" s="427">
        <f t="shared" si="8"/>
        <v>700</v>
      </c>
      <c r="G330" s="410" t="s">
        <v>6</v>
      </c>
      <c r="H330" s="314"/>
    </row>
    <row r="331" spans="1:8" ht="20.25" x14ac:dyDescent="0.3">
      <c r="A331" s="346">
        <v>10</v>
      </c>
      <c r="B331" s="426" t="s">
        <v>106</v>
      </c>
      <c r="C331" s="360" t="s">
        <v>255</v>
      </c>
      <c r="D331" s="427">
        <v>618</v>
      </c>
      <c r="E331" s="427"/>
      <c r="F331" s="427">
        <f t="shared" si="8"/>
        <v>618</v>
      </c>
      <c r="G331" s="410" t="s">
        <v>6</v>
      </c>
      <c r="H331" s="314"/>
    </row>
    <row r="332" spans="1:8" ht="20.25" x14ac:dyDescent="0.3">
      <c r="A332" s="346">
        <v>11</v>
      </c>
      <c r="B332" s="426" t="s">
        <v>284</v>
      </c>
      <c r="C332" s="360" t="s">
        <v>255</v>
      </c>
      <c r="D332" s="427">
        <v>500</v>
      </c>
      <c r="E332" s="427"/>
      <c r="F332" s="427">
        <f t="shared" si="8"/>
        <v>500</v>
      </c>
      <c r="G332" s="410" t="s">
        <v>6</v>
      </c>
      <c r="H332" s="314"/>
    </row>
    <row r="333" spans="1:8" ht="20.25" x14ac:dyDescent="0.3">
      <c r="A333" s="346"/>
      <c r="B333" s="428" t="s">
        <v>285</v>
      </c>
      <c r="C333" s="360"/>
      <c r="D333" s="429">
        <f>SUM(D322:D332)</f>
        <v>47541.33</v>
      </c>
      <c r="E333" s="429"/>
      <c r="F333" s="427">
        <f t="shared" si="8"/>
        <v>47541.33</v>
      </c>
      <c r="G333" s="410"/>
      <c r="H333" s="314"/>
    </row>
    <row r="334" spans="1:8" ht="28.5" customHeight="1" x14ac:dyDescent="0.3">
      <c r="A334" s="335"/>
      <c r="B334" s="430" t="s">
        <v>286</v>
      </c>
      <c r="C334" s="431"/>
      <c r="D334" s="431"/>
      <c r="E334" s="431"/>
      <c r="F334" s="432"/>
      <c r="G334" s="360"/>
      <c r="H334" s="314"/>
    </row>
    <row r="335" spans="1:8" ht="40.5" x14ac:dyDescent="0.3">
      <c r="A335" s="335">
        <v>12</v>
      </c>
      <c r="B335" s="412" t="s">
        <v>287</v>
      </c>
      <c r="C335" s="360" t="s">
        <v>255</v>
      </c>
      <c r="D335" s="433">
        <v>5000</v>
      </c>
      <c r="E335" s="433"/>
      <c r="F335" s="433">
        <f>D335+E335</f>
        <v>5000</v>
      </c>
      <c r="G335" s="410" t="s">
        <v>6</v>
      </c>
      <c r="H335" s="314"/>
    </row>
    <row r="336" spans="1:8" ht="60.75" x14ac:dyDescent="0.3">
      <c r="A336" s="335">
        <v>13</v>
      </c>
      <c r="B336" s="412" t="s">
        <v>288</v>
      </c>
      <c r="C336" s="360" t="s">
        <v>95</v>
      </c>
      <c r="D336" s="433">
        <v>3000</v>
      </c>
      <c r="E336" s="433"/>
      <c r="F336" s="433">
        <f t="shared" ref="F336:F341" si="9">D336+E336</f>
        <v>3000</v>
      </c>
      <c r="G336" s="410" t="s">
        <v>6</v>
      </c>
      <c r="H336" s="341"/>
    </row>
    <row r="337" spans="1:8" ht="40.5" x14ac:dyDescent="0.3">
      <c r="A337" s="335">
        <v>14</v>
      </c>
      <c r="B337" s="412" t="s">
        <v>289</v>
      </c>
      <c r="C337" s="360" t="s">
        <v>95</v>
      </c>
      <c r="D337" s="433">
        <v>6000</v>
      </c>
      <c r="E337" s="433"/>
      <c r="F337" s="433">
        <f t="shared" si="9"/>
        <v>6000</v>
      </c>
      <c r="G337" s="410" t="s">
        <v>6</v>
      </c>
      <c r="H337" s="314"/>
    </row>
    <row r="338" spans="1:8" ht="46.5" customHeight="1" x14ac:dyDescent="0.3">
      <c r="A338" s="335">
        <v>15</v>
      </c>
      <c r="B338" s="412" t="s">
        <v>290</v>
      </c>
      <c r="C338" s="360" t="s">
        <v>95</v>
      </c>
      <c r="D338" s="433">
        <v>6000</v>
      </c>
      <c r="E338" s="433"/>
      <c r="F338" s="433">
        <f t="shared" si="9"/>
        <v>6000</v>
      </c>
      <c r="G338" s="410" t="s">
        <v>6</v>
      </c>
      <c r="H338" s="314"/>
    </row>
    <row r="339" spans="1:8" ht="66" customHeight="1" x14ac:dyDescent="0.3">
      <c r="A339" s="335">
        <v>16</v>
      </c>
      <c r="B339" s="412" t="s">
        <v>291</v>
      </c>
      <c r="C339" s="360" t="s">
        <v>95</v>
      </c>
      <c r="D339" s="433">
        <v>5000</v>
      </c>
      <c r="E339" s="433"/>
      <c r="F339" s="433">
        <f t="shared" si="9"/>
        <v>5000</v>
      </c>
      <c r="G339" s="410" t="s">
        <v>6</v>
      </c>
      <c r="H339" s="314"/>
    </row>
    <row r="340" spans="1:8" ht="20.25" x14ac:dyDescent="0.3">
      <c r="A340" s="370"/>
      <c r="B340" s="418" t="s">
        <v>7</v>
      </c>
      <c r="C340" s="360"/>
      <c r="D340" s="434">
        <v>25000</v>
      </c>
      <c r="E340" s="434"/>
      <c r="F340" s="435">
        <f t="shared" si="9"/>
        <v>25000</v>
      </c>
      <c r="G340" s="436"/>
      <c r="H340" s="314"/>
    </row>
    <row r="341" spans="1:8" ht="20.25" x14ac:dyDescent="0.3">
      <c r="A341" s="360"/>
      <c r="B341" s="428" t="s">
        <v>292</v>
      </c>
      <c r="C341" s="360"/>
      <c r="D341" s="437">
        <f>D340+D333+D318+D308</f>
        <v>1975069.7799999998</v>
      </c>
      <c r="E341" s="437"/>
      <c r="F341" s="435">
        <f t="shared" si="9"/>
        <v>1975069.7799999998</v>
      </c>
      <c r="G341" s="360"/>
      <c r="H341" s="314"/>
    </row>
    <row r="342" spans="1:8" ht="20.25" x14ac:dyDescent="0.3">
      <c r="A342" s="360"/>
      <c r="B342" s="360" t="s">
        <v>308</v>
      </c>
      <c r="C342" s="360"/>
      <c r="D342" s="438">
        <v>12209878</v>
      </c>
      <c r="E342" s="438">
        <f>F342-D342</f>
        <v>402308.71000000089</v>
      </c>
      <c r="F342" s="435">
        <v>12612186.710000001</v>
      </c>
      <c r="G342" s="360"/>
      <c r="H342" s="439"/>
    </row>
    <row r="344" spans="1:8" x14ac:dyDescent="0.2">
      <c r="D344" s="51"/>
      <c r="E344" s="51"/>
      <c r="F344" s="51"/>
    </row>
    <row r="345" spans="1:8" x14ac:dyDescent="0.2">
      <c r="D345" s="51"/>
      <c r="E345" s="51"/>
      <c r="F345" s="51"/>
    </row>
  </sheetData>
  <mergeCells count="13">
    <mergeCell ref="B334:F334"/>
    <mergeCell ref="A281:G281"/>
    <mergeCell ref="B283:G283"/>
    <mergeCell ref="B320:G320"/>
    <mergeCell ref="B173:G173"/>
    <mergeCell ref="A298:G298"/>
    <mergeCell ref="A120:D120"/>
    <mergeCell ref="B121:C121"/>
    <mergeCell ref="A106:G106"/>
    <mergeCell ref="A1:F1"/>
    <mergeCell ref="A2:F2"/>
    <mergeCell ref="A3:F3"/>
    <mergeCell ref="A90:F90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6"/>
  <sheetViews>
    <sheetView topLeftCell="A87" workbookViewId="0">
      <selection activeCell="D89" sqref="D89"/>
    </sheetView>
  </sheetViews>
  <sheetFormatPr defaultRowHeight="20.25" customHeight="1" x14ac:dyDescent="0.25"/>
  <cols>
    <col min="1" max="1" width="12.28515625" customWidth="1"/>
    <col min="2" max="2" width="35" customWidth="1"/>
    <col min="3" max="3" width="17.85546875" customWidth="1"/>
    <col min="4" max="4" width="17.7109375" customWidth="1"/>
    <col min="5" max="5" width="16.42578125" customWidth="1"/>
    <col min="6" max="6" width="20.28515625" customWidth="1"/>
    <col min="7" max="8" width="13.28515625" bestFit="1" customWidth="1"/>
    <col min="9" max="9" width="11.5703125" bestFit="1" customWidth="1"/>
  </cols>
  <sheetData>
    <row r="1" spans="1:8" ht="20.25" customHeight="1" x14ac:dyDescent="0.25">
      <c r="A1" s="327" t="s">
        <v>301</v>
      </c>
      <c r="B1" s="327"/>
      <c r="C1" s="327"/>
      <c r="D1" s="327"/>
      <c r="E1" s="327"/>
      <c r="F1" s="327"/>
    </row>
    <row r="2" spans="1:8" ht="20.25" customHeight="1" x14ac:dyDescent="0.25">
      <c r="A2" s="327" t="s">
        <v>309</v>
      </c>
      <c r="B2" s="327"/>
      <c r="C2" s="327"/>
      <c r="D2" s="327"/>
      <c r="E2" s="327"/>
      <c r="F2" s="327"/>
    </row>
    <row r="3" spans="1:8" ht="24.75" customHeight="1" x14ac:dyDescent="0.25">
      <c r="A3" s="120" t="s">
        <v>318</v>
      </c>
      <c r="B3" s="128" t="s">
        <v>319</v>
      </c>
      <c r="C3" s="328">
        <v>2022</v>
      </c>
      <c r="D3" s="329"/>
      <c r="E3" s="329"/>
      <c r="F3" s="330"/>
    </row>
    <row r="4" spans="1:8" ht="34.5" customHeight="1" x14ac:dyDescent="0.25">
      <c r="A4" s="120"/>
      <c r="B4" s="128"/>
      <c r="C4" s="132" t="s">
        <v>401</v>
      </c>
      <c r="D4" s="301" t="s">
        <v>489</v>
      </c>
      <c r="E4" s="131" t="s">
        <v>400</v>
      </c>
      <c r="F4" s="131" t="s">
        <v>467</v>
      </c>
    </row>
    <row r="5" spans="1:8" ht="20.25" customHeight="1" x14ac:dyDescent="0.25">
      <c r="A5" s="121">
        <v>1413000</v>
      </c>
      <c r="B5" s="302" t="s">
        <v>320</v>
      </c>
      <c r="C5" s="122"/>
      <c r="D5" s="170"/>
      <c r="E5" s="130"/>
      <c r="F5" s="130"/>
    </row>
    <row r="6" spans="1:8" ht="20.25" customHeight="1" x14ac:dyDescent="0.25">
      <c r="A6" s="123">
        <v>1413002</v>
      </c>
      <c r="B6" s="303" t="s">
        <v>321</v>
      </c>
      <c r="C6" s="161">
        <v>1100</v>
      </c>
      <c r="D6" s="68"/>
      <c r="E6" s="68"/>
      <c r="F6" s="134">
        <f>C6+E6</f>
        <v>1100</v>
      </c>
    </row>
    <row r="7" spans="1:8" ht="20.25" customHeight="1" x14ac:dyDescent="0.25">
      <c r="A7" s="123">
        <v>1413003</v>
      </c>
      <c r="B7" s="303" t="s">
        <v>322</v>
      </c>
      <c r="C7" s="161">
        <v>1100</v>
      </c>
      <c r="D7" s="101">
        <v>0</v>
      </c>
      <c r="E7" s="101"/>
      <c r="F7" s="134">
        <f t="shared" ref="F7:F70" si="0">C7+E7</f>
        <v>1100</v>
      </c>
    </row>
    <row r="8" spans="1:8" ht="20.25" customHeight="1" x14ac:dyDescent="0.25">
      <c r="A8" s="123">
        <v>1413001</v>
      </c>
      <c r="B8" s="304" t="s">
        <v>315</v>
      </c>
      <c r="C8" s="161">
        <v>246400</v>
      </c>
      <c r="D8" s="101">
        <v>136419.26</v>
      </c>
      <c r="E8" s="101">
        <v>122440</v>
      </c>
      <c r="F8" s="134">
        <f t="shared" si="0"/>
        <v>368840</v>
      </c>
      <c r="G8">
        <v>55900</v>
      </c>
      <c r="H8" s="197">
        <f>G8+E8</f>
        <v>178340</v>
      </c>
    </row>
    <row r="9" spans="1:8" s="119" customFormat="1" ht="20.25" customHeight="1" x14ac:dyDescent="0.25">
      <c r="A9" s="123"/>
      <c r="B9" s="305" t="s">
        <v>7</v>
      </c>
      <c r="C9" s="162">
        <f>SUM(C6:C8)</f>
        <v>248600</v>
      </c>
      <c r="D9" s="157">
        <f>SUM(D6:D8)</f>
        <v>136419.26</v>
      </c>
      <c r="E9" s="104">
        <f>E6+E7+E8</f>
        <v>122440</v>
      </c>
      <c r="F9" s="142">
        <f t="shared" si="0"/>
        <v>371040</v>
      </c>
    </row>
    <row r="10" spans="1:8" ht="20.25" customHeight="1" x14ac:dyDescent="0.25">
      <c r="A10" s="121">
        <v>1415000</v>
      </c>
      <c r="B10" s="302" t="s">
        <v>323</v>
      </c>
      <c r="C10" s="161"/>
      <c r="D10" s="103"/>
      <c r="E10" s="103"/>
      <c r="F10" s="134">
        <f t="shared" si="0"/>
        <v>0</v>
      </c>
    </row>
    <row r="11" spans="1:8" ht="20.25" customHeight="1" x14ac:dyDescent="0.25">
      <c r="A11" s="123">
        <v>1415013</v>
      </c>
      <c r="B11" s="304" t="s">
        <v>316</v>
      </c>
      <c r="C11" s="161">
        <v>2200</v>
      </c>
      <c r="D11" s="103">
        <v>480</v>
      </c>
      <c r="E11" s="103">
        <v>1400</v>
      </c>
      <c r="F11" s="134">
        <f t="shared" si="0"/>
        <v>3600</v>
      </c>
    </row>
    <row r="12" spans="1:8" ht="34.5" customHeight="1" x14ac:dyDescent="0.25">
      <c r="A12" s="123">
        <v>1415031</v>
      </c>
      <c r="B12" s="303" t="s">
        <v>324</v>
      </c>
      <c r="C12" s="161">
        <v>1100</v>
      </c>
      <c r="D12" s="103">
        <v>0</v>
      </c>
      <c r="E12" s="103"/>
      <c r="F12" s="134">
        <f t="shared" si="0"/>
        <v>1100</v>
      </c>
    </row>
    <row r="13" spans="1:8" ht="20.25" customHeight="1" x14ac:dyDescent="0.25">
      <c r="A13" s="123">
        <v>1415052</v>
      </c>
      <c r="B13" s="304" t="s">
        <v>325</v>
      </c>
      <c r="C13" s="161">
        <v>14850</v>
      </c>
      <c r="D13" s="26">
        <v>18788</v>
      </c>
      <c r="E13" s="26">
        <v>20150</v>
      </c>
      <c r="F13" s="134">
        <f t="shared" si="0"/>
        <v>35000</v>
      </c>
    </row>
    <row r="14" spans="1:8" ht="20.25" customHeight="1" x14ac:dyDescent="0.25">
      <c r="A14" s="123"/>
      <c r="B14" s="305" t="s">
        <v>7</v>
      </c>
      <c r="C14" s="162">
        <f>SUM(C11:C13)</f>
        <v>18150</v>
      </c>
      <c r="D14" s="150">
        <f>SUM(D11:D13)</f>
        <v>19268</v>
      </c>
      <c r="E14" s="160">
        <f>E11+E12+E13</f>
        <v>21550</v>
      </c>
      <c r="F14" s="142">
        <f t="shared" si="0"/>
        <v>39700</v>
      </c>
    </row>
    <row r="15" spans="1:8" ht="20.25" customHeight="1" x14ac:dyDescent="0.25">
      <c r="A15" s="121">
        <v>1422000</v>
      </c>
      <c r="B15" s="302" t="s">
        <v>317</v>
      </c>
      <c r="C15" s="161"/>
      <c r="D15" s="103"/>
      <c r="E15" s="103"/>
      <c r="F15" s="134">
        <f t="shared" si="0"/>
        <v>0</v>
      </c>
    </row>
    <row r="16" spans="1:8" ht="20.25" customHeight="1" x14ac:dyDescent="0.25">
      <c r="A16" s="123">
        <v>1422001</v>
      </c>
      <c r="B16" s="303" t="s">
        <v>326</v>
      </c>
      <c r="C16" s="161">
        <v>3850</v>
      </c>
      <c r="D16" s="103">
        <v>1957</v>
      </c>
      <c r="E16" s="103"/>
      <c r="F16" s="134">
        <f t="shared" si="0"/>
        <v>3850</v>
      </c>
    </row>
    <row r="17" spans="1:6" ht="20.25" customHeight="1" x14ac:dyDescent="0.25">
      <c r="A17" s="123">
        <v>1422005</v>
      </c>
      <c r="B17" s="303" t="s">
        <v>327</v>
      </c>
      <c r="C17" s="161">
        <v>2425.892000000109</v>
      </c>
      <c r="D17" s="103">
        <v>1396</v>
      </c>
      <c r="E17" s="103"/>
      <c r="F17" s="134">
        <f t="shared" si="0"/>
        <v>2425.892000000109</v>
      </c>
    </row>
    <row r="18" spans="1:6" ht="20.25" customHeight="1" x14ac:dyDescent="0.25">
      <c r="A18" s="123">
        <v>1422006</v>
      </c>
      <c r="B18" s="303" t="s">
        <v>328</v>
      </c>
      <c r="C18" s="163">
        <v>1100</v>
      </c>
      <c r="D18" s="26">
        <v>1175</v>
      </c>
      <c r="E18" s="26">
        <v>1400</v>
      </c>
      <c r="F18" s="134">
        <f t="shared" si="0"/>
        <v>2500</v>
      </c>
    </row>
    <row r="19" spans="1:6" s="119" customFormat="1" ht="20.25" customHeight="1" x14ac:dyDescent="0.25">
      <c r="A19" s="123">
        <v>1422009</v>
      </c>
      <c r="B19" s="306" t="s">
        <v>329</v>
      </c>
      <c r="C19" s="161">
        <v>1100</v>
      </c>
      <c r="D19" s="100">
        <v>747</v>
      </c>
      <c r="E19" s="99"/>
      <c r="F19" s="134">
        <f t="shared" si="0"/>
        <v>1100</v>
      </c>
    </row>
    <row r="20" spans="1:6" ht="20.25" customHeight="1" x14ac:dyDescent="0.25">
      <c r="A20" s="123">
        <v>1422010</v>
      </c>
      <c r="B20" s="303" t="s">
        <v>330</v>
      </c>
      <c r="C20" s="161">
        <v>4000</v>
      </c>
      <c r="D20" s="100">
        <v>710</v>
      </c>
      <c r="E20" s="100"/>
      <c r="F20" s="134">
        <f t="shared" si="0"/>
        <v>4000</v>
      </c>
    </row>
    <row r="21" spans="1:6" ht="20.25" customHeight="1" x14ac:dyDescent="0.25">
      <c r="A21" s="123">
        <v>1422011</v>
      </c>
      <c r="B21" s="304" t="s">
        <v>331</v>
      </c>
      <c r="C21" s="161">
        <v>8000</v>
      </c>
      <c r="D21" s="100">
        <v>2800</v>
      </c>
      <c r="E21" s="100"/>
      <c r="F21" s="134">
        <f t="shared" si="0"/>
        <v>8000</v>
      </c>
    </row>
    <row r="22" spans="1:6" ht="20.25" customHeight="1" x14ac:dyDescent="0.25">
      <c r="A22" s="123">
        <v>1422012</v>
      </c>
      <c r="B22" s="303" t="s">
        <v>332</v>
      </c>
      <c r="C22" s="161">
        <v>6600</v>
      </c>
      <c r="D22" s="184">
        <v>2272</v>
      </c>
      <c r="E22" s="177"/>
      <c r="F22" s="134">
        <f t="shared" si="0"/>
        <v>6600</v>
      </c>
    </row>
    <row r="23" spans="1:6" ht="20.25" customHeight="1" x14ac:dyDescent="0.25">
      <c r="A23" s="123">
        <v>1422013</v>
      </c>
      <c r="B23" s="303" t="s">
        <v>333</v>
      </c>
      <c r="C23" s="161">
        <v>8000</v>
      </c>
      <c r="D23" s="136">
        <v>0</v>
      </c>
      <c r="E23" s="178"/>
      <c r="F23" s="134">
        <f t="shared" si="0"/>
        <v>8000</v>
      </c>
    </row>
    <row r="24" spans="1:6" ht="20.25" customHeight="1" x14ac:dyDescent="0.25">
      <c r="A24" s="123">
        <v>1422015</v>
      </c>
      <c r="B24" s="304" t="s">
        <v>334</v>
      </c>
      <c r="C24" s="161">
        <v>5500</v>
      </c>
      <c r="D24" s="136">
        <v>3536</v>
      </c>
      <c r="E24" s="179">
        <v>1500</v>
      </c>
      <c r="F24" s="134">
        <f t="shared" si="0"/>
        <v>7000</v>
      </c>
    </row>
    <row r="25" spans="1:6" ht="20.25" customHeight="1" x14ac:dyDescent="0.25">
      <c r="A25" s="123">
        <v>1422016</v>
      </c>
      <c r="B25" s="304" t="s">
        <v>335</v>
      </c>
      <c r="C25" s="161">
        <v>1100</v>
      </c>
      <c r="D25" s="136">
        <v>1567</v>
      </c>
      <c r="E25" s="179">
        <v>1900</v>
      </c>
      <c r="F25" s="134">
        <f t="shared" si="0"/>
        <v>3000</v>
      </c>
    </row>
    <row r="26" spans="1:6" ht="20.25" customHeight="1" x14ac:dyDescent="0.25">
      <c r="A26" s="123">
        <v>1422017</v>
      </c>
      <c r="B26" s="304" t="s">
        <v>336</v>
      </c>
      <c r="C26" s="161">
        <v>3300</v>
      </c>
      <c r="D26" s="136">
        <v>400</v>
      </c>
      <c r="E26" s="178"/>
      <c r="F26" s="134">
        <f t="shared" si="0"/>
        <v>3300</v>
      </c>
    </row>
    <row r="27" spans="1:6" ht="20.25" customHeight="1" x14ac:dyDescent="0.25">
      <c r="A27" s="123">
        <v>1422018</v>
      </c>
      <c r="B27" s="303" t="s">
        <v>337</v>
      </c>
      <c r="C27" s="161">
        <v>1650</v>
      </c>
      <c r="D27" s="136">
        <v>2943</v>
      </c>
      <c r="E27" s="179">
        <v>3350</v>
      </c>
      <c r="F27" s="134">
        <f t="shared" si="0"/>
        <v>5000</v>
      </c>
    </row>
    <row r="28" spans="1:6" ht="20.25" customHeight="1" x14ac:dyDescent="0.25">
      <c r="A28" s="123">
        <v>1422019</v>
      </c>
      <c r="B28" s="304" t="s">
        <v>338</v>
      </c>
      <c r="C28" s="161">
        <v>1100</v>
      </c>
      <c r="D28" s="136">
        <v>0</v>
      </c>
      <c r="E28" s="178"/>
      <c r="F28" s="134">
        <f t="shared" si="0"/>
        <v>1100</v>
      </c>
    </row>
    <row r="29" spans="1:6" ht="20.25" customHeight="1" x14ac:dyDescent="0.25">
      <c r="A29" s="123">
        <v>1422020</v>
      </c>
      <c r="B29" s="303" t="s">
        <v>339</v>
      </c>
      <c r="C29" s="161">
        <v>2500</v>
      </c>
      <c r="D29" s="136">
        <v>795</v>
      </c>
      <c r="E29" s="179">
        <v>17500</v>
      </c>
      <c r="F29" s="134">
        <f t="shared" si="0"/>
        <v>20000</v>
      </c>
    </row>
    <row r="30" spans="1:6" ht="20.25" customHeight="1" x14ac:dyDescent="0.25">
      <c r="A30" s="123">
        <v>1422023</v>
      </c>
      <c r="B30" s="304" t="s">
        <v>340</v>
      </c>
      <c r="C30" s="161">
        <v>1650</v>
      </c>
      <c r="D30" s="136">
        <v>0</v>
      </c>
      <c r="E30" s="178"/>
      <c r="F30" s="134">
        <f t="shared" si="0"/>
        <v>1650</v>
      </c>
    </row>
    <row r="31" spans="1:6" ht="20.25" customHeight="1" x14ac:dyDescent="0.25">
      <c r="A31" s="123">
        <v>1422029</v>
      </c>
      <c r="B31" s="303" t="s">
        <v>341</v>
      </c>
      <c r="C31" s="161">
        <v>1100</v>
      </c>
      <c r="D31" s="136">
        <v>224</v>
      </c>
      <c r="E31" s="178"/>
      <c r="F31" s="134">
        <f t="shared" si="0"/>
        <v>1100</v>
      </c>
    </row>
    <row r="32" spans="1:6" ht="20.25" customHeight="1" x14ac:dyDescent="0.25">
      <c r="A32" s="123">
        <v>1422030</v>
      </c>
      <c r="B32" s="303" t="s">
        <v>342</v>
      </c>
      <c r="C32" s="161">
        <v>1100</v>
      </c>
      <c r="D32" s="136">
        <v>80</v>
      </c>
      <c r="E32" s="178"/>
      <c r="F32" s="134">
        <f t="shared" si="0"/>
        <v>1100</v>
      </c>
    </row>
    <row r="33" spans="1:6" ht="20.25" customHeight="1" x14ac:dyDescent="0.25">
      <c r="A33" s="123">
        <v>1422031</v>
      </c>
      <c r="B33" s="303" t="s">
        <v>343</v>
      </c>
      <c r="C33" s="161">
        <v>110</v>
      </c>
      <c r="D33" s="136">
        <v>0</v>
      </c>
      <c r="E33" s="178"/>
      <c r="F33" s="134">
        <f t="shared" si="0"/>
        <v>110</v>
      </c>
    </row>
    <row r="34" spans="1:6" ht="20.25" customHeight="1" x14ac:dyDescent="0.25">
      <c r="A34" s="123">
        <v>1422032</v>
      </c>
      <c r="B34" s="303" t="s">
        <v>344</v>
      </c>
      <c r="C34" s="161">
        <v>5500</v>
      </c>
      <c r="D34" s="136">
        <v>0</v>
      </c>
      <c r="E34" s="178"/>
      <c r="F34" s="134">
        <f t="shared" si="0"/>
        <v>5500</v>
      </c>
    </row>
    <row r="35" spans="1:6" ht="20.25" customHeight="1" x14ac:dyDescent="0.25">
      <c r="A35" s="123">
        <v>1422033</v>
      </c>
      <c r="B35" s="303" t="s">
        <v>345</v>
      </c>
      <c r="C35" s="161">
        <v>24200</v>
      </c>
      <c r="D35" s="136">
        <v>3557</v>
      </c>
      <c r="E35" s="178"/>
      <c r="F35" s="134">
        <f t="shared" si="0"/>
        <v>24200</v>
      </c>
    </row>
    <row r="36" spans="1:6" ht="20.25" customHeight="1" x14ac:dyDescent="0.25">
      <c r="A36" s="123">
        <v>1422038</v>
      </c>
      <c r="B36" s="303" t="s">
        <v>346</v>
      </c>
      <c r="C36" s="161">
        <v>2750</v>
      </c>
      <c r="D36" s="136">
        <v>1230</v>
      </c>
      <c r="E36" s="179">
        <v>2250</v>
      </c>
      <c r="F36" s="134">
        <f t="shared" si="0"/>
        <v>5000</v>
      </c>
    </row>
    <row r="37" spans="1:6" ht="20.25" customHeight="1" x14ac:dyDescent="0.25">
      <c r="A37" s="123">
        <v>1422044</v>
      </c>
      <c r="B37" s="303" t="s">
        <v>347</v>
      </c>
      <c r="C37" s="161">
        <v>6050</v>
      </c>
      <c r="D37" s="136">
        <v>800</v>
      </c>
      <c r="E37" s="178"/>
      <c r="F37" s="134">
        <f t="shared" si="0"/>
        <v>6050</v>
      </c>
    </row>
    <row r="38" spans="1:6" ht="20.25" customHeight="1" x14ac:dyDescent="0.25">
      <c r="A38" s="123">
        <v>1422047</v>
      </c>
      <c r="B38" s="303" t="s">
        <v>348</v>
      </c>
      <c r="C38" s="161">
        <v>1100</v>
      </c>
      <c r="D38" s="136">
        <v>250</v>
      </c>
      <c r="E38" s="178"/>
      <c r="F38" s="134">
        <f t="shared" si="0"/>
        <v>1100</v>
      </c>
    </row>
    <row r="39" spans="1:6" ht="20.25" customHeight="1" x14ac:dyDescent="0.25">
      <c r="A39" s="123">
        <v>1422052</v>
      </c>
      <c r="B39" s="303" t="s">
        <v>349</v>
      </c>
      <c r="C39" s="161">
        <v>1100</v>
      </c>
      <c r="D39" s="136">
        <v>175</v>
      </c>
      <c r="E39" s="178"/>
      <c r="F39" s="134">
        <f t="shared" si="0"/>
        <v>1100</v>
      </c>
    </row>
    <row r="40" spans="1:6" ht="20.25" customHeight="1" x14ac:dyDescent="0.25">
      <c r="A40" s="123">
        <v>1422054</v>
      </c>
      <c r="B40" s="303" t="s">
        <v>350</v>
      </c>
      <c r="C40" s="161">
        <v>1100</v>
      </c>
      <c r="D40" s="136">
        <v>50</v>
      </c>
      <c r="E40" s="178"/>
      <c r="F40" s="134">
        <f t="shared" si="0"/>
        <v>1100</v>
      </c>
    </row>
    <row r="41" spans="1:6" ht="20.25" customHeight="1" x14ac:dyDescent="0.25">
      <c r="A41" s="123">
        <v>1422055</v>
      </c>
      <c r="B41" s="303" t="s">
        <v>351</v>
      </c>
      <c r="C41" s="161">
        <v>1100</v>
      </c>
      <c r="D41" s="136">
        <v>150</v>
      </c>
      <c r="E41" s="178"/>
      <c r="F41" s="134">
        <f t="shared" si="0"/>
        <v>1100</v>
      </c>
    </row>
    <row r="42" spans="1:6" ht="20.25" customHeight="1" x14ac:dyDescent="0.25">
      <c r="A42" s="123">
        <v>1422057</v>
      </c>
      <c r="B42" s="303" t="s">
        <v>352</v>
      </c>
      <c r="C42" s="161">
        <v>2750</v>
      </c>
      <c r="D42" s="136">
        <v>540</v>
      </c>
      <c r="E42" s="178"/>
      <c r="F42" s="134">
        <f t="shared" si="0"/>
        <v>2750</v>
      </c>
    </row>
    <row r="43" spans="1:6" ht="20.25" customHeight="1" x14ac:dyDescent="0.25">
      <c r="A43" s="123">
        <v>1422066</v>
      </c>
      <c r="B43" s="303" t="s">
        <v>353</v>
      </c>
      <c r="C43" s="161">
        <v>220</v>
      </c>
      <c r="D43" s="136">
        <v>90</v>
      </c>
      <c r="E43" s="178"/>
      <c r="F43" s="134">
        <f t="shared" si="0"/>
        <v>220</v>
      </c>
    </row>
    <row r="44" spans="1:6" ht="20.25" customHeight="1" x14ac:dyDescent="0.25">
      <c r="A44" s="123">
        <v>1422067</v>
      </c>
      <c r="B44" s="303" t="s">
        <v>354</v>
      </c>
      <c r="C44" s="161">
        <v>2750</v>
      </c>
      <c r="D44" s="136">
        <v>50</v>
      </c>
      <c r="E44" s="178"/>
      <c r="F44" s="134">
        <f t="shared" si="0"/>
        <v>2750</v>
      </c>
    </row>
    <row r="45" spans="1:6" ht="20.25" customHeight="1" x14ac:dyDescent="0.25">
      <c r="A45" s="123">
        <v>1422153</v>
      </c>
      <c r="B45" s="303" t="s">
        <v>355</v>
      </c>
      <c r="C45" s="161">
        <v>24389.996999999974</v>
      </c>
      <c r="D45" s="136">
        <v>37949.56</v>
      </c>
      <c r="E45" s="179">
        <v>55610</v>
      </c>
      <c r="F45" s="134">
        <f t="shared" si="0"/>
        <v>79999.996999999974</v>
      </c>
    </row>
    <row r="46" spans="1:6" ht="20.25" customHeight="1" x14ac:dyDescent="0.25">
      <c r="A46" s="123">
        <v>1422154</v>
      </c>
      <c r="B46" s="303" t="s">
        <v>356</v>
      </c>
      <c r="C46" s="161">
        <v>5000</v>
      </c>
      <c r="D46" s="136">
        <v>20006.18</v>
      </c>
      <c r="E46" s="179">
        <v>30000</v>
      </c>
      <c r="F46" s="134">
        <f t="shared" si="0"/>
        <v>35000</v>
      </c>
    </row>
    <row r="47" spans="1:6" ht="20.25" customHeight="1" x14ac:dyDescent="0.25">
      <c r="A47" s="123">
        <v>1422157</v>
      </c>
      <c r="B47" s="303" t="s">
        <v>357</v>
      </c>
      <c r="C47" s="161">
        <v>55000</v>
      </c>
      <c r="D47" s="136">
        <v>28104</v>
      </c>
      <c r="E47" s="178"/>
      <c r="F47" s="134">
        <f t="shared" si="0"/>
        <v>55000</v>
      </c>
    </row>
    <row r="48" spans="1:6" ht="20.25" customHeight="1" x14ac:dyDescent="0.25">
      <c r="A48" s="123">
        <v>1422159</v>
      </c>
      <c r="B48" s="304" t="s">
        <v>358</v>
      </c>
      <c r="C48" s="163">
        <v>11000</v>
      </c>
      <c r="D48" s="136">
        <v>15000</v>
      </c>
      <c r="E48" s="179">
        <v>19000</v>
      </c>
      <c r="F48" s="134">
        <f t="shared" si="0"/>
        <v>30000</v>
      </c>
    </row>
    <row r="49" spans="1:6" ht="20.25" customHeight="1" x14ac:dyDescent="0.25">
      <c r="A49" s="123">
        <v>1422176</v>
      </c>
      <c r="B49" s="303" t="s">
        <v>359</v>
      </c>
      <c r="C49" s="161">
        <v>2200</v>
      </c>
      <c r="D49" s="136">
        <v>0</v>
      </c>
      <c r="E49" s="178"/>
      <c r="F49" s="134">
        <f t="shared" si="0"/>
        <v>2200</v>
      </c>
    </row>
    <row r="50" spans="1:6" ht="20.25" customHeight="1" x14ac:dyDescent="0.25">
      <c r="A50" s="123">
        <v>1422214</v>
      </c>
      <c r="B50" s="303" t="s">
        <v>360</v>
      </c>
      <c r="C50" s="161">
        <v>1100</v>
      </c>
      <c r="D50" s="136">
        <v>150</v>
      </c>
      <c r="E50" s="178"/>
      <c r="F50" s="134">
        <f t="shared" si="0"/>
        <v>1100</v>
      </c>
    </row>
    <row r="51" spans="1:6" ht="20.25" customHeight="1" x14ac:dyDescent="0.25">
      <c r="A51" s="124"/>
      <c r="B51" s="307" t="s">
        <v>7</v>
      </c>
      <c r="C51" s="164">
        <f>SUM(C16:C50)</f>
        <v>201495.88900000008</v>
      </c>
      <c r="D51" s="159">
        <f>SUM(D16:D50)</f>
        <v>128703.73999999999</v>
      </c>
      <c r="E51" s="180">
        <f>SUM(E16:E50)</f>
        <v>132510</v>
      </c>
      <c r="F51" s="135">
        <f t="shared" si="0"/>
        <v>334005.88900000008</v>
      </c>
    </row>
    <row r="52" spans="1:6" ht="20.25" customHeight="1" x14ac:dyDescent="0.25">
      <c r="A52" s="121">
        <v>1423000</v>
      </c>
      <c r="B52" s="129" t="s">
        <v>361</v>
      </c>
      <c r="C52" s="161"/>
      <c r="D52" s="159"/>
      <c r="E52" s="178"/>
      <c r="F52" s="134">
        <f t="shared" si="0"/>
        <v>0</v>
      </c>
    </row>
    <row r="53" spans="1:6" ht="20.25" customHeight="1" x14ac:dyDescent="0.25">
      <c r="A53" s="123">
        <v>1423001</v>
      </c>
      <c r="B53" s="303" t="s">
        <v>362</v>
      </c>
      <c r="C53" s="161">
        <v>55000</v>
      </c>
      <c r="D53" s="136">
        <v>25305</v>
      </c>
      <c r="E53" s="178"/>
      <c r="F53" s="134">
        <f t="shared" si="0"/>
        <v>55000</v>
      </c>
    </row>
    <row r="54" spans="1:6" ht="20.25" customHeight="1" x14ac:dyDescent="0.25">
      <c r="A54" s="123">
        <v>1423002</v>
      </c>
      <c r="B54" s="303" t="s">
        <v>363</v>
      </c>
      <c r="C54" s="161">
        <v>550</v>
      </c>
      <c r="D54" s="136">
        <v>700</v>
      </c>
      <c r="E54" s="179">
        <v>850</v>
      </c>
      <c r="F54" s="134">
        <f t="shared" si="0"/>
        <v>1400</v>
      </c>
    </row>
    <row r="55" spans="1:6" ht="20.25" customHeight="1" x14ac:dyDescent="0.25">
      <c r="A55" s="123">
        <v>1423004</v>
      </c>
      <c r="B55" s="304" t="s">
        <v>364</v>
      </c>
      <c r="C55" s="161">
        <v>1100</v>
      </c>
      <c r="D55" s="136">
        <v>0</v>
      </c>
      <c r="E55" s="179"/>
      <c r="F55" s="134">
        <f t="shared" si="0"/>
        <v>1100</v>
      </c>
    </row>
    <row r="56" spans="1:6" ht="20.25" customHeight="1" x14ac:dyDescent="0.25">
      <c r="A56" s="123">
        <v>1423005</v>
      </c>
      <c r="B56" s="303" t="s">
        <v>365</v>
      </c>
      <c r="C56" s="161">
        <v>7700</v>
      </c>
      <c r="D56" s="136">
        <v>0</v>
      </c>
      <c r="E56" s="179"/>
      <c r="F56" s="134">
        <f t="shared" si="0"/>
        <v>7700</v>
      </c>
    </row>
    <row r="57" spans="1:6" ht="20.25" customHeight="1" x14ac:dyDescent="0.25">
      <c r="A57" s="123">
        <v>1423006</v>
      </c>
      <c r="B57" s="303" t="s">
        <v>366</v>
      </c>
      <c r="C57" s="161">
        <v>5000</v>
      </c>
      <c r="D57" s="136">
        <v>3344</v>
      </c>
      <c r="E57" s="179">
        <v>1000</v>
      </c>
      <c r="F57" s="134">
        <f t="shared" si="0"/>
        <v>6000</v>
      </c>
    </row>
    <row r="58" spans="1:6" ht="20.25" customHeight="1" x14ac:dyDescent="0.25">
      <c r="A58" s="123">
        <v>1423009</v>
      </c>
      <c r="B58" s="303" t="s">
        <v>367</v>
      </c>
      <c r="C58" s="161">
        <v>2000</v>
      </c>
      <c r="D58" s="136">
        <v>200</v>
      </c>
      <c r="E58" s="179">
        <v>3000</v>
      </c>
      <c r="F58" s="134">
        <f t="shared" si="0"/>
        <v>5000</v>
      </c>
    </row>
    <row r="59" spans="1:6" ht="30" customHeight="1" x14ac:dyDescent="0.25">
      <c r="A59" s="123">
        <v>1423010</v>
      </c>
      <c r="B59" s="303" t="s">
        <v>368</v>
      </c>
      <c r="C59" s="161">
        <v>26536.073</v>
      </c>
      <c r="D59" s="136">
        <v>8104</v>
      </c>
      <c r="E59" s="179"/>
      <c r="F59" s="134">
        <f t="shared" si="0"/>
        <v>26536.073</v>
      </c>
    </row>
    <row r="60" spans="1:6" ht="20.25" customHeight="1" x14ac:dyDescent="0.25">
      <c r="A60" s="123">
        <v>1423011</v>
      </c>
      <c r="B60" s="303" t="s">
        <v>369</v>
      </c>
      <c r="C60" s="161">
        <v>1650</v>
      </c>
      <c r="D60" s="136">
        <v>1388</v>
      </c>
      <c r="E60" s="179">
        <v>13350</v>
      </c>
      <c r="F60" s="134">
        <f t="shared" si="0"/>
        <v>15000</v>
      </c>
    </row>
    <row r="61" spans="1:6" ht="20.25" customHeight="1" x14ac:dyDescent="0.25">
      <c r="A61" s="123">
        <v>1423012</v>
      </c>
      <c r="B61" s="304" t="s">
        <v>370</v>
      </c>
      <c r="C61" s="161">
        <v>6200</v>
      </c>
      <c r="D61" s="136">
        <v>475</v>
      </c>
      <c r="E61" s="179"/>
      <c r="F61" s="134">
        <f t="shared" si="0"/>
        <v>6200</v>
      </c>
    </row>
    <row r="62" spans="1:6" ht="20.25" customHeight="1" x14ac:dyDescent="0.25">
      <c r="A62" s="123">
        <v>1423014</v>
      </c>
      <c r="B62" s="303" t="s">
        <v>371</v>
      </c>
      <c r="C62" s="161">
        <v>220</v>
      </c>
      <c r="D62" s="136">
        <v>520</v>
      </c>
      <c r="E62" s="179">
        <v>780</v>
      </c>
      <c r="F62" s="134">
        <f t="shared" si="0"/>
        <v>1000</v>
      </c>
    </row>
    <row r="63" spans="1:6" ht="20.25" customHeight="1" x14ac:dyDescent="0.25">
      <c r="A63" s="123">
        <v>1423018</v>
      </c>
      <c r="B63" s="304" t="s">
        <v>372</v>
      </c>
      <c r="C63" s="161">
        <v>30000</v>
      </c>
      <c r="D63" s="136">
        <v>9515</v>
      </c>
      <c r="E63" s="179"/>
      <c r="F63" s="134">
        <f t="shared" si="0"/>
        <v>30000</v>
      </c>
    </row>
    <row r="64" spans="1:6" ht="20.25" customHeight="1" x14ac:dyDescent="0.25">
      <c r="A64" s="123">
        <v>1423090</v>
      </c>
      <c r="B64" s="303" t="s">
        <v>373</v>
      </c>
      <c r="C64" s="161">
        <v>2200</v>
      </c>
      <c r="D64" s="136">
        <v>1183</v>
      </c>
      <c r="E64" s="178"/>
      <c r="F64" s="134">
        <f t="shared" si="0"/>
        <v>2200</v>
      </c>
    </row>
    <row r="65" spans="1:9" ht="20.25" customHeight="1" x14ac:dyDescent="0.25">
      <c r="A65" s="123">
        <v>1423243</v>
      </c>
      <c r="B65" s="304" t="s">
        <v>374</v>
      </c>
      <c r="C65" s="161">
        <v>5500</v>
      </c>
      <c r="D65" s="136">
        <v>3723</v>
      </c>
      <c r="E65" s="179">
        <v>1500</v>
      </c>
      <c r="F65" s="134">
        <f t="shared" si="0"/>
        <v>7000</v>
      </c>
    </row>
    <row r="66" spans="1:9" ht="20.25" customHeight="1" x14ac:dyDescent="0.25">
      <c r="A66" s="123">
        <v>1423527</v>
      </c>
      <c r="B66" s="303" t="s">
        <v>375</v>
      </c>
      <c r="C66" s="161">
        <v>5500</v>
      </c>
      <c r="D66" s="136">
        <v>4550</v>
      </c>
      <c r="E66" s="179">
        <v>500</v>
      </c>
      <c r="F66" s="134">
        <f t="shared" si="0"/>
        <v>6000</v>
      </c>
    </row>
    <row r="67" spans="1:9" ht="20.25" customHeight="1" x14ac:dyDescent="0.25">
      <c r="A67" s="123">
        <v>1423506</v>
      </c>
      <c r="B67" s="303" t="s">
        <v>376</v>
      </c>
      <c r="C67" s="161">
        <v>1100</v>
      </c>
      <c r="D67" s="136">
        <v>638</v>
      </c>
      <c r="E67" s="178"/>
      <c r="F67" s="134">
        <f t="shared" si="0"/>
        <v>1100</v>
      </c>
    </row>
    <row r="68" spans="1:9" ht="20.25" customHeight="1" x14ac:dyDescent="0.25">
      <c r="A68" s="124"/>
      <c r="B68" s="307" t="s">
        <v>7</v>
      </c>
      <c r="C68" s="162">
        <f>SUM(C53:C67)</f>
        <v>150256.073</v>
      </c>
      <c r="D68" s="158">
        <f>SUM(D53:D67)</f>
        <v>59645</v>
      </c>
      <c r="E68" s="181">
        <f>SUM(E53:E67)</f>
        <v>20980</v>
      </c>
      <c r="F68" s="142">
        <f t="shared" si="0"/>
        <v>171236.073</v>
      </c>
    </row>
    <row r="69" spans="1:9" ht="20.25" customHeight="1" x14ac:dyDescent="0.25">
      <c r="A69" s="121">
        <v>1430000</v>
      </c>
      <c r="B69" s="129" t="s">
        <v>377</v>
      </c>
      <c r="C69" s="161"/>
      <c r="D69" s="159"/>
      <c r="E69" s="179"/>
      <c r="F69" s="134">
        <f t="shared" si="0"/>
        <v>0</v>
      </c>
    </row>
    <row r="70" spans="1:9" ht="20.25" customHeight="1" x14ac:dyDescent="0.25">
      <c r="A70" s="123">
        <v>1430001</v>
      </c>
      <c r="B70" s="303" t="s">
        <v>378</v>
      </c>
      <c r="C70" s="161">
        <v>2100</v>
      </c>
      <c r="D70" s="136"/>
      <c r="E70" s="178"/>
      <c r="F70" s="134">
        <f t="shared" si="0"/>
        <v>2100</v>
      </c>
    </row>
    <row r="71" spans="1:9" ht="33" customHeight="1" x14ac:dyDescent="0.25">
      <c r="A71" s="123">
        <v>1430005</v>
      </c>
      <c r="B71" s="303" t="s">
        <v>379</v>
      </c>
      <c r="C71" s="161">
        <v>8000</v>
      </c>
      <c r="D71" s="136">
        <v>60</v>
      </c>
      <c r="E71" s="178"/>
      <c r="F71" s="134">
        <f t="shared" ref="F71:F93" si="1">C71+E71</f>
        <v>8000</v>
      </c>
    </row>
    <row r="72" spans="1:9" ht="22.5" customHeight="1" x14ac:dyDescent="0.25">
      <c r="A72" s="123">
        <v>1430015</v>
      </c>
      <c r="B72" s="303" t="s">
        <v>380</v>
      </c>
      <c r="C72" s="161">
        <v>2100</v>
      </c>
      <c r="D72" s="136">
        <v>0</v>
      </c>
      <c r="E72" s="178"/>
      <c r="F72" s="134">
        <f t="shared" si="1"/>
        <v>2100</v>
      </c>
    </row>
    <row r="73" spans="1:9" ht="20.25" customHeight="1" x14ac:dyDescent="0.25">
      <c r="A73" s="123">
        <v>1430016</v>
      </c>
      <c r="B73" s="303" t="s">
        <v>381</v>
      </c>
      <c r="C73" s="161">
        <v>2100</v>
      </c>
      <c r="D73" s="136">
        <v>50</v>
      </c>
      <c r="E73" s="178"/>
      <c r="F73" s="134">
        <f t="shared" si="1"/>
        <v>2100</v>
      </c>
    </row>
    <row r="74" spans="1:9" ht="20.25" customHeight="1" x14ac:dyDescent="0.25">
      <c r="A74" s="124"/>
      <c r="B74" s="307" t="s">
        <v>7</v>
      </c>
      <c r="C74" s="162">
        <f>SUM(C70:C73)</f>
        <v>14300</v>
      </c>
      <c r="D74" s="158">
        <f>SUM(D70:D73)</f>
        <v>110</v>
      </c>
      <c r="E74" s="178"/>
      <c r="F74" s="142">
        <f t="shared" si="1"/>
        <v>14300</v>
      </c>
    </row>
    <row r="75" spans="1:9" ht="20.25" customHeight="1" x14ac:dyDescent="0.25">
      <c r="A75" s="125"/>
      <c r="B75" s="129" t="s">
        <v>382</v>
      </c>
      <c r="C75" s="163"/>
      <c r="D75" s="185"/>
      <c r="E75" s="178"/>
      <c r="F75" s="134">
        <f t="shared" si="1"/>
        <v>0</v>
      </c>
    </row>
    <row r="76" spans="1:9" ht="20.25" customHeight="1" x14ac:dyDescent="0.25">
      <c r="A76" s="123">
        <v>1412002</v>
      </c>
      <c r="B76" s="303" t="s">
        <v>383</v>
      </c>
      <c r="C76" s="161">
        <v>403996.48</v>
      </c>
      <c r="D76" s="186">
        <v>303753.03999999998</v>
      </c>
      <c r="E76" s="178"/>
      <c r="F76" s="134">
        <f t="shared" si="1"/>
        <v>403996.48</v>
      </c>
    </row>
    <row r="77" spans="1:9" ht="20.25" customHeight="1" x14ac:dyDescent="0.25">
      <c r="A77" s="123">
        <v>1412003</v>
      </c>
      <c r="B77" s="304" t="s">
        <v>314</v>
      </c>
      <c r="C77" s="161">
        <v>100000</v>
      </c>
      <c r="D77" s="186">
        <v>0</v>
      </c>
      <c r="E77" s="178"/>
      <c r="F77" s="134">
        <f t="shared" si="1"/>
        <v>100000</v>
      </c>
    </row>
    <row r="78" spans="1:9" ht="20.25" customHeight="1" x14ac:dyDescent="0.3">
      <c r="A78" s="123"/>
      <c r="B78" s="304"/>
      <c r="C78" s="165">
        <f>SUM(C76:C77)</f>
        <v>503996.48</v>
      </c>
      <c r="D78" s="158">
        <v>303753.03999999998</v>
      </c>
      <c r="E78" s="178"/>
      <c r="F78" s="142">
        <f t="shared" si="1"/>
        <v>503996.48</v>
      </c>
    </row>
    <row r="79" spans="1:9" ht="37.5" customHeight="1" x14ac:dyDescent="0.3">
      <c r="A79" s="124"/>
      <c r="B79" s="129" t="s">
        <v>384</v>
      </c>
      <c r="C79" s="183">
        <f>C78+C74+C68+C51+C9+C14</f>
        <v>1136798.442</v>
      </c>
      <c r="D79" s="145">
        <f>D78+D74+D68+D51+D14+D9</f>
        <v>647899.04</v>
      </c>
      <c r="E79" s="180">
        <f>E78+E74+E68+E51+E14+E9</f>
        <v>297480</v>
      </c>
      <c r="F79" s="142">
        <f>F9+F14+F51+F68+F74+F78</f>
        <v>1434278.442</v>
      </c>
      <c r="H79">
        <v>297480</v>
      </c>
      <c r="I79" s="197">
        <f>H79-E79</f>
        <v>0</v>
      </c>
    </row>
    <row r="80" spans="1:9" ht="20.25" customHeight="1" x14ac:dyDescent="0.25">
      <c r="A80" s="122"/>
      <c r="B80" s="13"/>
      <c r="C80" s="161"/>
      <c r="D80" s="171"/>
      <c r="E80" s="182"/>
      <c r="F80" s="134">
        <f t="shared" si="1"/>
        <v>0</v>
      </c>
    </row>
    <row r="81" spans="1:9" ht="20.25" customHeight="1" x14ac:dyDescent="0.35">
      <c r="A81" s="122"/>
      <c r="B81" s="308" t="s">
        <v>385</v>
      </c>
      <c r="C81" s="161"/>
      <c r="D81" s="172"/>
      <c r="E81" s="178"/>
      <c r="F81" s="134">
        <f t="shared" si="1"/>
        <v>0</v>
      </c>
      <c r="I81">
        <v>4079683.27</v>
      </c>
    </row>
    <row r="82" spans="1:9" ht="33.75" customHeight="1" x14ac:dyDescent="0.3">
      <c r="A82" s="126">
        <v>1331001</v>
      </c>
      <c r="B82" s="309" t="s">
        <v>386</v>
      </c>
      <c r="C82" s="166">
        <v>4165872.06</v>
      </c>
      <c r="D82" s="173"/>
      <c r="E82" s="178"/>
      <c r="F82" s="134">
        <f t="shared" si="1"/>
        <v>4165872.06</v>
      </c>
    </row>
    <row r="83" spans="1:9" ht="20.25" customHeight="1" x14ac:dyDescent="0.3">
      <c r="A83" s="126">
        <v>1331002</v>
      </c>
      <c r="B83" s="310" t="s">
        <v>387</v>
      </c>
      <c r="C83" s="166">
        <v>4079683.2663000003</v>
      </c>
      <c r="D83" s="173"/>
      <c r="E83" s="178"/>
      <c r="F83" s="134">
        <f t="shared" si="1"/>
        <v>4079683.2663000003</v>
      </c>
    </row>
    <row r="84" spans="1:9" ht="20.25" customHeight="1" x14ac:dyDescent="0.3">
      <c r="A84" s="126"/>
      <c r="B84" s="310" t="s">
        <v>388</v>
      </c>
      <c r="C84" s="167">
        <v>126175.7637</v>
      </c>
      <c r="D84" s="174"/>
      <c r="E84" s="179">
        <v>118605</v>
      </c>
      <c r="F84" s="134">
        <f t="shared" si="1"/>
        <v>244780.76370000001</v>
      </c>
    </row>
    <row r="85" spans="1:9" ht="20.25" customHeight="1" x14ac:dyDescent="0.3">
      <c r="A85" s="126">
        <v>1331003</v>
      </c>
      <c r="B85" s="310" t="s">
        <v>389</v>
      </c>
      <c r="C85" s="166">
        <v>585000</v>
      </c>
      <c r="D85" s="173"/>
      <c r="E85" s="178"/>
      <c r="F85" s="134">
        <f t="shared" si="1"/>
        <v>585000</v>
      </c>
      <c r="G85" s="197">
        <f>F83+F84+F85</f>
        <v>4909464.03</v>
      </c>
      <c r="H85" s="197">
        <f>F83+C84+F85</f>
        <v>4790859.03</v>
      </c>
      <c r="I85" s="197">
        <f>G85-H85</f>
        <v>118605</v>
      </c>
    </row>
    <row r="86" spans="1:9" ht="20.25" customHeight="1" x14ac:dyDescent="0.3">
      <c r="A86" s="126">
        <v>1331008</v>
      </c>
      <c r="B86" s="310" t="s">
        <v>390</v>
      </c>
      <c r="C86" s="166">
        <v>47541.33</v>
      </c>
      <c r="D86" s="173"/>
      <c r="E86" s="178"/>
      <c r="F86" s="134">
        <f t="shared" si="1"/>
        <v>47541.33</v>
      </c>
    </row>
    <row r="87" spans="1:9" ht="31.5" customHeight="1" x14ac:dyDescent="0.3">
      <c r="A87" s="126">
        <v>1331009</v>
      </c>
      <c r="B87" s="309" t="s">
        <v>391</v>
      </c>
      <c r="C87" s="166">
        <v>116098</v>
      </c>
      <c r="D87" s="173"/>
      <c r="E87" s="178"/>
      <c r="F87" s="134">
        <f t="shared" si="1"/>
        <v>116098</v>
      </c>
    </row>
    <row r="88" spans="1:9" ht="20.25" customHeight="1" x14ac:dyDescent="0.3">
      <c r="A88" s="126">
        <v>1331010</v>
      </c>
      <c r="B88" s="310" t="s">
        <v>392</v>
      </c>
      <c r="C88" s="166">
        <v>45859</v>
      </c>
      <c r="D88" s="173"/>
      <c r="E88" s="178"/>
      <c r="F88" s="134">
        <f t="shared" si="1"/>
        <v>45859</v>
      </c>
    </row>
    <row r="89" spans="1:9" ht="20.25" customHeight="1" x14ac:dyDescent="0.3">
      <c r="A89" s="126">
        <v>1331011</v>
      </c>
      <c r="B89" s="310" t="s">
        <v>393</v>
      </c>
      <c r="C89" s="166">
        <v>1856669.85</v>
      </c>
      <c r="D89" s="173"/>
      <c r="E89" s="178"/>
      <c r="F89" s="134">
        <v>1842893.85</v>
      </c>
      <c r="G89">
        <v>13776</v>
      </c>
      <c r="H89" s="197">
        <f>F89-G89</f>
        <v>1829117.85</v>
      </c>
    </row>
    <row r="90" spans="1:9" ht="34.5" customHeight="1" x14ac:dyDescent="0.3">
      <c r="A90" s="126">
        <v>1331013</v>
      </c>
      <c r="B90" s="309" t="s">
        <v>394</v>
      </c>
      <c r="C90" s="166">
        <v>25180</v>
      </c>
      <c r="D90" s="173"/>
      <c r="E90" s="178"/>
      <c r="F90" s="134">
        <f t="shared" si="1"/>
        <v>25180</v>
      </c>
    </row>
    <row r="91" spans="1:9" ht="20.25" customHeight="1" x14ac:dyDescent="0.3">
      <c r="A91" s="126">
        <v>1311024</v>
      </c>
      <c r="B91" s="310" t="s">
        <v>395</v>
      </c>
      <c r="C91" s="166">
        <v>25000</v>
      </c>
      <c r="D91" s="173"/>
      <c r="E91" s="178"/>
      <c r="F91" s="134">
        <f t="shared" si="1"/>
        <v>25000</v>
      </c>
      <c r="G91">
        <v>13159</v>
      </c>
    </row>
    <row r="92" spans="1:9" ht="20.25" customHeight="1" x14ac:dyDescent="0.3">
      <c r="A92" s="127"/>
      <c r="B92" s="311" t="s">
        <v>396</v>
      </c>
      <c r="C92" s="168">
        <f>SUM(C82:C91)</f>
        <v>11073079.27</v>
      </c>
      <c r="D92" s="175"/>
      <c r="E92" s="179">
        <f>SUM(E82:E91)</f>
        <v>118605</v>
      </c>
      <c r="F92" s="134">
        <f>SUM(F82:F91)</f>
        <v>11177908.27</v>
      </c>
    </row>
    <row r="93" spans="1:9" ht="20.25" customHeight="1" x14ac:dyDescent="0.3">
      <c r="A93" s="127"/>
      <c r="B93" s="312"/>
      <c r="C93" s="169"/>
      <c r="D93" s="176"/>
      <c r="E93" s="178"/>
      <c r="F93" s="134">
        <f t="shared" si="1"/>
        <v>0</v>
      </c>
    </row>
    <row r="94" spans="1:9" ht="20.25" customHeight="1" x14ac:dyDescent="0.3">
      <c r="A94" s="127"/>
      <c r="B94" s="311" t="s">
        <v>397</v>
      </c>
      <c r="C94" s="168">
        <f>C92+C79</f>
        <v>12209877.711999999</v>
      </c>
      <c r="D94" s="175"/>
      <c r="E94" s="178"/>
      <c r="F94" s="116">
        <f>F92+F79</f>
        <v>12612186.711999999</v>
      </c>
    </row>
    <row r="96" spans="1:9" ht="20.25" customHeight="1" x14ac:dyDescent="0.25">
      <c r="F96" s="197"/>
    </row>
  </sheetData>
  <mergeCells count="3">
    <mergeCell ref="A1:F1"/>
    <mergeCell ref="A2:F2"/>
    <mergeCell ref="C3:F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89FB-D40E-47C1-89EC-3D0F68B00E9C}">
  <dimension ref="A1:F61"/>
  <sheetViews>
    <sheetView topLeftCell="A23" workbookViewId="0">
      <selection activeCell="B22" sqref="B22"/>
    </sheetView>
  </sheetViews>
  <sheetFormatPr defaultRowHeight="15" x14ac:dyDescent="0.25"/>
  <cols>
    <col min="1" max="1" width="83.85546875" bestFit="1" customWidth="1"/>
    <col min="2" max="2" width="15.42578125" customWidth="1"/>
    <col min="3" max="3" width="17.42578125" customWidth="1"/>
    <col min="4" max="4" width="14.42578125" customWidth="1"/>
    <col min="5" max="5" width="18.28515625" customWidth="1"/>
    <col min="6" max="6" width="23.42578125" customWidth="1"/>
  </cols>
  <sheetData>
    <row r="1" spans="1:6" x14ac:dyDescent="0.25">
      <c r="A1" t="s">
        <v>402</v>
      </c>
      <c r="C1" t="s">
        <v>403</v>
      </c>
      <c r="D1" t="s">
        <v>404</v>
      </c>
      <c r="E1" t="s">
        <v>405</v>
      </c>
      <c r="F1" t="s">
        <v>406</v>
      </c>
    </row>
    <row r="2" spans="1:6" x14ac:dyDescent="0.25">
      <c r="A2" t="s">
        <v>407</v>
      </c>
      <c r="C2">
        <v>0</v>
      </c>
      <c r="D2">
        <v>0</v>
      </c>
      <c r="E2">
        <v>0</v>
      </c>
      <c r="F2">
        <v>0</v>
      </c>
    </row>
    <row r="3" spans="1:6" x14ac:dyDescent="0.25">
      <c r="A3" t="s">
        <v>408</v>
      </c>
      <c r="C3">
        <v>0</v>
      </c>
      <c r="D3">
        <v>0</v>
      </c>
      <c r="E3">
        <v>51812</v>
      </c>
      <c r="F3">
        <v>-51812</v>
      </c>
    </row>
    <row r="4" spans="1:6" x14ac:dyDescent="0.25">
      <c r="A4" t="s">
        <v>409</v>
      </c>
      <c r="C4">
        <v>0</v>
      </c>
      <c r="D4">
        <v>0</v>
      </c>
      <c r="E4">
        <v>15853.3</v>
      </c>
      <c r="F4">
        <v>-15853.3</v>
      </c>
    </row>
    <row r="5" spans="1:6" x14ac:dyDescent="0.25">
      <c r="A5" s="133" t="s">
        <v>410</v>
      </c>
      <c r="B5" s="133"/>
      <c r="C5" s="133">
        <v>0</v>
      </c>
      <c r="D5" s="133">
        <v>0</v>
      </c>
      <c r="E5" s="133">
        <v>24009.67</v>
      </c>
      <c r="F5" s="133">
        <v>-24009.67</v>
      </c>
    </row>
    <row r="6" spans="1:6" x14ac:dyDescent="0.25">
      <c r="A6" t="s">
        <v>411</v>
      </c>
      <c r="C6">
        <v>0</v>
      </c>
      <c r="D6">
        <v>0</v>
      </c>
      <c r="E6">
        <v>3600</v>
      </c>
      <c r="F6">
        <v>-3600</v>
      </c>
    </row>
    <row r="7" spans="1:6" x14ac:dyDescent="0.25">
      <c r="A7" t="s">
        <v>412</v>
      </c>
      <c r="C7">
        <v>0</v>
      </c>
      <c r="D7">
        <v>0</v>
      </c>
      <c r="E7">
        <v>10360</v>
      </c>
      <c r="F7">
        <v>-10360</v>
      </c>
    </row>
    <row r="8" spans="1:6" x14ac:dyDescent="0.25">
      <c r="A8" t="s">
        <v>413</v>
      </c>
      <c r="C8">
        <v>0</v>
      </c>
      <c r="D8">
        <v>0</v>
      </c>
      <c r="E8">
        <v>9610</v>
      </c>
      <c r="F8">
        <v>-9610</v>
      </c>
    </row>
    <row r="9" spans="1:6" x14ac:dyDescent="0.25">
      <c r="A9" t="s">
        <v>414</v>
      </c>
      <c r="C9">
        <v>0</v>
      </c>
      <c r="D9">
        <v>0</v>
      </c>
      <c r="E9">
        <v>740</v>
      </c>
      <c r="F9">
        <v>-740</v>
      </c>
    </row>
    <row r="10" spans="1:6" x14ac:dyDescent="0.25">
      <c r="A10" t="s">
        <v>415</v>
      </c>
      <c r="C10">
        <v>0</v>
      </c>
      <c r="D10">
        <v>0</v>
      </c>
      <c r="E10">
        <v>1527.6</v>
      </c>
      <c r="F10">
        <v>-1527.6</v>
      </c>
    </row>
    <row r="11" spans="1:6" x14ac:dyDescent="0.25">
      <c r="A11" t="s">
        <v>416</v>
      </c>
      <c r="C11">
        <v>0</v>
      </c>
      <c r="D11">
        <v>0</v>
      </c>
      <c r="E11">
        <v>2400</v>
      </c>
      <c r="F11">
        <v>-2400</v>
      </c>
    </row>
    <row r="12" spans="1:6" x14ac:dyDescent="0.25">
      <c r="A12" t="s">
        <v>417</v>
      </c>
      <c r="B12">
        <v>15000</v>
      </c>
      <c r="C12">
        <v>30000</v>
      </c>
      <c r="D12">
        <v>500</v>
      </c>
      <c r="E12">
        <v>6426.76</v>
      </c>
      <c r="F12">
        <v>23073.24</v>
      </c>
    </row>
    <row r="13" spans="1:6" x14ac:dyDescent="0.25">
      <c r="A13" t="s">
        <v>418</v>
      </c>
      <c r="B13">
        <v>40000</v>
      </c>
      <c r="C13">
        <v>80000</v>
      </c>
      <c r="D13">
        <v>0</v>
      </c>
      <c r="E13">
        <v>41442</v>
      </c>
      <c r="F13">
        <v>38558</v>
      </c>
    </row>
    <row r="14" spans="1:6" x14ac:dyDescent="0.25">
      <c r="A14" t="s">
        <v>419</v>
      </c>
      <c r="B14">
        <v>15000</v>
      </c>
      <c r="C14">
        <v>30000</v>
      </c>
      <c r="D14">
        <v>0</v>
      </c>
      <c r="E14">
        <v>10323</v>
      </c>
      <c r="F14">
        <v>19677</v>
      </c>
    </row>
    <row r="15" spans="1:6" x14ac:dyDescent="0.25">
      <c r="A15" t="s">
        <v>420</v>
      </c>
      <c r="B15">
        <v>27000</v>
      </c>
      <c r="C15">
        <v>54000</v>
      </c>
      <c r="D15">
        <v>0</v>
      </c>
      <c r="E15">
        <v>10722</v>
      </c>
      <c r="F15">
        <v>43278</v>
      </c>
    </row>
    <row r="16" spans="1:6" x14ac:dyDescent="0.25">
      <c r="A16" t="s">
        <v>421</v>
      </c>
      <c r="B16">
        <v>70000</v>
      </c>
      <c r="C16">
        <v>140000</v>
      </c>
      <c r="D16">
        <v>0</v>
      </c>
      <c r="E16">
        <v>4750</v>
      </c>
      <c r="F16">
        <v>135250</v>
      </c>
    </row>
    <row r="17" spans="1:6" x14ac:dyDescent="0.25">
      <c r="A17" t="s">
        <v>422</v>
      </c>
      <c r="B17">
        <v>7000</v>
      </c>
      <c r="C17">
        <v>14000</v>
      </c>
      <c r="D17">
        <v>0</v>
      </c>
      <c r="E17">
        <v>998.4</v>
      </c>
      <c r="F17">
        <v>13001.6</v>
      </c>
    </row>
    <row r="18" spans="1:6" x14ac:dyDescent="0.25">
      <c r="A18" t="s">
        <v>423</v>
      </c>
      <c r="B18">
        <v>7000</v>
      </c>
      <c r="C18">
        <v>14000</v>
      </c>
      <c r="D18">
        <v>0</v>
      </c>
      <c r="E18">
        <v>0</v>
      </c>
      <c r="F18">
        <v>14000</v>
      </c>
    </row>
    <row r="19" spans="1:6" x14ac:dyDescent="0.25">
      <c r="A19" t="s">
        <v>424</v>
      </c>
      <c r="B19">
        <v>4000</v>
      </c>
      <c r="C19">
        <v>8000</v>
      </c>
      <c r="D19">
        <v>0</v>
      </c>
      <c r="E19">
        <v>0</v>
      </c>
      <c r="F19">
        <v>8000</v>
      </c>
    </row>
    <row r="20" spans="1:6" x14ac:dyDescent="0.25">
      <c r="A20" t="s">
        <v>425</v>
      </c>
      <c r="B20">
        <v>3000</v>
      </c>
      <c r="C20">
        <v>6000</v>
      </c>
      <c r="D20">
        <v>0</v>
      </c>
      <c r="E20">
        <v>0</v>
      </c>
      <c r="F20">
        <v>6000</v>
      </c>
    </row>
    <row r="21" spans="1:6" x14ac:dyDescent="0.25">
      <c r="A21" t="s">
        <v>426</v>
      </c>
      <c r="B21">
        <v>4000</v>
      </c>
      <c r="C21">
        <v>8000</v>
      </c>
      <c r="D21">
        <v>0</v>
      </c>
      <c r="E21">
        <v>0</v>
      </c>
      <c r="F21">
        <v>8000</v>
      </c>
    </row>
    <row r="22" spans="1:6" x14ac:dyDescent="0.25">
      <c r="A22" t="s">
        <v>427</v>
      </c>
      <c r="C22">
        <v>0</v>
      </c>
      <c r="D22">
        <v>0</v>
      </c>
      <c r="E22">
        <v>21112</v>
      </c>
      <c r="F22">
        <v>-21112</v>
      </c>
    </row>
    <row r="23" spans="1:6" x14ac:dyDescent="0.25">
      <c r="A23" t="s">
        <v>428</v>
      </c>
      <c r="C23">
        <v>0</v>
      </c>
      <c r="D23">
        <v>0</v>
      </c>
      <c r="E23">
        <v>12640</v>
      </c>
      <c r="F23">
        <v>-12640</v>
      </c>
    </row>
    <row r="24" spans="1:6" x14ac:dyDescent="0.25">
      <c r="A24" t="s">
        <v>429</v>
      </c>
      <c r="C24">
        <v>0</v>
      </c>
      <c r="D24">
        <v>0</v>
      </c>
      <c r="E24">
        <v>4646.6000000000004</v>
      </c>
      <c r="F24">
        <v>-4646.6000000000004</v>
      </c>
    </row>
    <row r="25" spans="1:6" x14ac:dyDescent="0.25">
      <c r="A25" t="s">
        <v>430</v>
      </c>
      <c r="C25">
        <v>600</v>
      </c>
      <c r="D25">
        <v>0</v>
      </c>
      <c r="E25">
        <v>0</v>
      </c>
      <c r="F25">
        <v>600</v>
      </c>
    </row>
    <row r="26" spans="1:6" x14ac:dyDescent="0.25">
      <c r="A26" t="s">
        <v>431</v>
      </c>
      <c r="C26">
        <v>28000</v>
      </c>
      <c r="D26">
        <v>0</v>
      </c>
      <c r="E26">
        <v>0</v>
      </c>
      <c r="F26">
        <v>28000</v>
      </c>
    </row>
    <row r="27" spans="1:6" x14ac:dyDescent="0.25">
      <c r="A27" t="s">
        <v>432</v>
      </c>
      <c r="C27">
        <v>8000</v>
      </c>
      <c r="D27">
        <v>0</v>
      </c>
      <c r="E27">
        <v>0</v>
      </c>
      <c r="F27">
        <v>8000</v>
      </c>
    </row>
    <row r="28" spans="1:6" x14ac:dyDescent="0.25">
      <c r="A28" t="s">
        <v>433</v>
      </c>
      <c r="C28">
        <v>4000</v>
      </c>
      <c r="D28">
        <v>0</v>
      </c>
      <c r="E28">
        <v>0</v>
      </c>
      <c r="F28">
        <v>4000</v>
      </c>
    </row>
    <row r="29" spans="1:6" x14ac:dyDescent="0.25">
      <c r="A29" t="s">
        <v>434</v>
      </c>
      <c r="C29">
        <v>14000</v>
      </c>
      <c r="D29">
        <v>0</v>
      </c>
      <c r="E29">
        <v>0</v>
      </c>
      <c r="F29">
        <v>14000</v>
      </c>
    </row>
    <row r="30" spans="1:6" x14ac:dyDescent="0.25">
      <c r="A30" t="s">
        <v>435</v>
      </c>
      <c r="C30">
        <v>8000</v>
      </c>
      <c r="D30">
        <v>0</v>
      </c>
      <c r="E30">
        <v>0</v>
      </c>
      <c r="F30">
        <v>8000</v>
      </c>
    </row>
    <row r="31" spans="1:6" x14ac:dyDescent="0.25">
      <c r="A31" t="s">
        <v>436</v>
      </c>
      <c r="C31">
        <v>52438.14</v>
      </c>
      <c r="D31">
        <v>0</v>
      </c>
      <c r="E31">
        <v>0</v>
      </c>
      <c r="F31">
        <v>52438.14</v>
      </c>
    </row>
    <row r="32" spans="1:6" x14ac:dyDescent="0.25">
      <c r="A32" t="s">
        <v>437</v>
      </c>
      <c r="C32">
        <v>42328</v>
      </c>
      <c r="D32">
        <v>0</v>
      </c>
      <c r="E32">
        <v>0</v>
      </c>
      <c r="F32">
        <v>42328</v>
      </c>
    </row>
    <row r="33" spans="1:6" x14ac:dyDescent="0.25">
      <c r="A33" t="s">
        <v>438</v>
      </c>
      <c r="C33">
        <v>34000</v>
      </c>
      <c r="D33">
        <v>0</v>
      </c>
      <c r="E33">
        <v>0</v>
      </c>
      <c r="F33">
        <v>34000</v>
      </c>
    </row>
    <row r="34" spans="1:6" x14ac:dyDescent="0.25">
      <c r="A34" t="s">
        <v>439</v>
      </c>
      <c r="C34">
        <v>6000</v>
      </c>
      <c r="D34">
        <v>0</v>
      </c>
      <c r="E34">
        <v>0</v>
      </c>
      <c r="F34">
        <v>6000</v>
      </c>
    </row>
    <row r="35" spans="1:6" x14ac:dyDescent="0.25">
      <c r="A35" t="s">
        <v>440</v>
      </c>
      <c r="C35">
        <v>26400</v>
      </c>
      <c r="D35">
        <v>0</v>
      </c>
      <c r="E35">
        <v>0</v>
      </c>
      <c r="F35">
        <v>26400</v>
      </c>
    </row>
    <row r="36" spans="1:6" x14ac:dyDescent="0.25">
      <c r="A36" t="s">
        <v>441</v>
      </c>
      <c r="C36">
        <v>6000</v>
      </c>
      <c r="D36">
        <v>0</v>
      </c>
      <c r="E36">
        <v>0</v>
      </c>
      <c r="F36">
        <v>6000</v>
      </c>
    </row>
    <row r="37" spans="1:6" x14ac:dyDescent="0.25">
      <c r="A37" t="s">
        <v>442</v>
      </c>
      <c r="C37">
        <v>10000</v>
      </c>
      <c r="D37">
        <v>0</v>
      </c>
      <c r="E37">
        <v>0</v>
      </c>
      <c r="F37">
        <v>10000</v>
      </c>
    </row>
    <row r="38" spans="1:6" x14ac:dyDescent="0.25">
      <c r="A38" t="s">
        <v>443</v>
      </c>
      <c r="C38">
        <v>36000</v>
      </c>
      <c r="D38">
        <v>0</v>
      </c>
      <c r="E38">
        <v>0</v>
      </c>
      <c r="F38">
        <v>36000</v>
      </c>
    </row>
    <row r="39" spans="1:6" x14ac:dyDescent="0.25">
      <c r="A39" t="s">
        <v>444</v>
      </c>
      <c r="C39">
        <v>20000</v>
      </c>
      <c r="D39">
        <v>0</v>
      </c>
      <c r="E39">
        <v>0</v>
      </c>
      <c r="F39">
        <v>20000</v>
      </c>
    </row>
    <row r="40" spans="1:6" x14ac:dyDescent="0.25">
      <c r="A40" t="s">
        <v>445</v>
      </c>
      <c r="C40">
        <v>12000</v>
      </c>
      <c r="D40">
        <v>0</v>
      </c>
      <c r="E40">
        <v>0</v>
      </c>
      <c r="F40">
        <v>12000</v>
      </c>
    </row>
    <row r="41" spans="1:6" x14ac:dyDescent="0.25">
      <c r="A41" t="s">
        <v>446</v>
      </c>
      <c r="C41">
        <v>20000</v>
      </c>
      <c r="D41">
        <v>0</v>
      </c>
      <c r="E41">
        <v>0</v>
      </c>
      <c r="F41">
        <v>20000</v>
      </c>
    </row>
    <row r="42" spans="1:6" x14ac:dyDescent="0.25">
      <c r="A42" t="s">
        <v>447</v>
      </c>
      <c r="C42">
        <v>50000</v>
      </c>
      <c r="D42">
        <v>0</v>
      </c>
      <c r="E42">
        <v>0</v>
      </c>
      <c r="F42">
        <v>50000</v>
      </c>
    </row>
    <row r="43" spans="1:6" x14ac:dyDescent="0.25">
      <c r="A43" t="s">
        <v>448</v>
      </c>
      <c r="C43">
        <v>12000</v>
      </c>
      <c r="D43">
        <v>0</v>
      </c>
      <c r="E43">
        <v>0</v>
      </c>
      <c r="F43">
        <v>12000</v>
      </c>
    </row>
    <row r="44" spans="1:6" x14ac:dyDescent="0.25">
      <c r="A44" t="s">
        <v>449</v>
      </c>
      <c r="C44">
        <v>2000</v>
      </c>
      <c r="D44">
        <v>0</v>
      </c>
      <c r="E44">
        <v>0</v>
      </c>
      <c r="F44">
        <v>2000</v>
      </c>
    </row>
    <row r="45" spans="1:6" x14ac:dyDescent="0.25">
      <c r="A45" t="s">
        <v>450</v>
      </c>
      <c r="C45">
        <v>10000</v>
      </c>
      <c r="D45">
        <v>0</v>
      </c>
      <c r="E45">
        <v>0</v>
      </c>
      <c r="F45">
        <v>10000</v>
      </c>
    </row>
    <row r="46" spans="1:6" x14ac:dyDescent="0.25">
      <c r="A46" t="s">
        <v>451</v>
      </c>
      <c r="C46">
        <v>4000</v>
      </c>
      <c r="D46">
        <v>0</v>
      </c>
      <c r="E46">
        <v>0</v>
      </c>
      <c r="F46">
        <v>4000</v>
      </c>
    </row>
    <row r="47" spans="1:6" x14ac:dyDescent="0.25">
      <c r="A47" t="s">
        <v>452</v>
      </c>
      <c r="C47">
        <v>4000</v>
      </c>
      <c r="D47">
        <v>0</v>
      </c>
      <c r="E47">
        <v>0</v>
      </c>
      <c r="F47">
        <v>4000</v>
      </c>
    </row>
    <row r="48" spans="1:6" x14ac:dyDescent="0.25">
      <c r="A48" t="s">
        <v>453</v>
      </c>
      <c r="C48">
        <v>4000</v>
      </c>
      <c r="D48">
        <v>0</v>
      </c>
      <c r="E48">
        <v>0</v>
      </c>
      <c r="F48">
        <v>4000</v>
      </c>
    </row>
    <row r="49" spans="1:6" x14ac:dyDescent="0.25">
      <c r="A49" t="s">
        <v>454</v>
      </c>
      <c r="C49">
        <v>4000</v>
      </c>
      <c r="D49">
        <v>0</v>
      </c>
      <c r="E49">
        <v>0</v>
      </c>
      <c r="F49">
        <v>4000</v>
      </c>
    </row>
    <row r="50" spans="1:6" x14ac:dyDescent="0.25">
      <c r="A50" t="s">
        <v>455</v>
      </c>
      <c r="C50">
        <v>10000</v>
      </c>
      <c r="D50">
        <v>0</v>
      </c>
      <c r="E50">
        <v>0</v>
      </c>
      <c r="F50">
        <v>10000</v>
      </c>
    </row>
    <row r="51" spans="1:6" x14ac:dyDescent="0.25">
      <c r="A51" t="s">
        <v>456</v>
      </c>
      <c r="C51">
        <v>15200</v>
      </c>
      <c r="D51">
        <v>0</v>
      </c>
      <c r="E51">
        <v>0</v>
      </c>
      <c r="F51">
        <v>15200</v>
      </c>
    </row>
    <row r="52" spans="1:6" x14ac:dyDescent="0.25">
      <c r="A52" t="s">
        <v>457</v>
      </c>
      <c r="C52">
        <v>4000</v>
      </c>
      <c r="D52">
        <v>0</v>
      </c>
      <c r="E52">
        <v>0</v>
      </c>
      <c r="F52">
        <v>4000</v>
      </c>
    </row>
    <row r="53" spans="1:6" x14ac:dyDescent="0.25">
      <c r="A53" t="s">
        <v>458</v>
      </c>
      <c r="C53">
        <v>10000</v>
      </c>
      <c r="D53">
        <v>0</v>
      </c>
      <c r="E53">
        <v>0</v>
      </c>
      <c r="F53">
        <v>10000</v>
      </c>
    </row>
    <row r="54" spans="1:6" x14ac:dyDescent="0.25">
      <c r="A54" t="s">
        <v>459</v>
      </c>
      <c r="C54">
        <v>40000</v>
      </c>
      <c r="D54">
        <v>0</v>
      </c>
      <c r="E54">
        <v>0</v>
      </c>
      <c r="F54">
        <v>40000</v>
      </c>
    </row>
    <row r="55" spans="1:6" x14ac:dyDescent="0.25">
      <c r="A55" t="s">
        <v>460</v>
      </c>
      <c r="C55">
        <v>4000</v>
      </c>
      <c r="D55">
        <v>0</v>
      </c>
      <c r="E55">
        <v>0</v>
      </c>
      <c r="F55">
        <v>4000</v>
      </c>
    </row>
    <row r="56" spans="1:6" x14ac:dyDescent="0.25">
      <c r="A56" t="s">
        <v>461</v>
      </c>
      <c r="C56">
        <v>16000</v>
      </c>
      <c r="D56">
        <v>0</v>
      </c>
      <c r="E56">
        <v>0</v>
      </c>
      <c r="F56">
        <v>16000</v>
      </c>
    </row>
    <row r="57" spans="1:6" x14ac:dyDescent="0.25">
      <c r="A57" t="s">
        <v>462</v>
      </c>
      <c r="C57">
        <v>6000</v>
      </c>
      <c r="D57">
        <v>0</v>
      </c>
      <c r="E57">
        <v>0</v>
      </c>
      <c r="F57">
        <v>6000</v>
      </c>
    </row>
    <row r="58" spans="1:6" x14ac:dyDescent="0.25">
      <c r="A58" t="s">
        <v>463</v>
      </c>
      <c r="C58">
        <v>6000</v>
      </c>
      <c r="D58">
        <v>0</v>
      </c>
      <c r="E58">
        <v>0</v>
      </c>
      <c r="F58">
        <v>6000</v>
      </c>
    </row>
    <row r="59" spans="1:6" x14ac:dyDescent="0.25">
      <c r="A59" t="s">
        <v>464</v>
      </c>
      <c r="C59">
        <v>232590.42</v>
      </c>
      <c r="D59">
        <v>0</v>
      </c>
      <c r="E59">
        <v>0</v>
      </c>
      <c r="F59">
        <v>232590.42</v>
      </c>
    </row>
    <row r="60" spans="1:6" x14ac:dyDescent="0.25">
      <c r="A60" t="s">
        <v>465</v>
      </c>
      <c r="C60">
        <v>24000</v>
      </c>
      <c r="D60">
        <v>0</v>
      </c>
      <c r="E60">
        <v>0</v>
      </c>
      <c r="F60">
        <v>24000</v>
      </c>
    </row>
    <row r="61" spans="1:6" x14ac:dyDescent="0.25">
      <c r="A61" t="s">
        <v>466</v>
      </c>
      <c r="C61">
        <v>4000</v>
      </c>
      <c r="D61">
        <v>0</v>
      </c>
      <c r="E61">
        <v>0</v>
      </c>
      <c r="F61">
        <v>4000</v>
      </c>
    </row>
  </sheetData>
  <sortState xmlns:xlrd2="http://schemas.microsoft.com/office/spreadsheetml/2017/richdata2" ref="A2:G61">
    <sortCondition ref="A2:A6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C8220-E398-42FF-8521-7F02CB75AB7B}">
  <dimension ref="A1:H244"/>
  <sheetViews>
    <sheetView topLeftCell="A235" workbookViewId="0">
      <selection activeCell="J242" sqref="J242"/>
    </sheetView>
  </sheetViews>
  <sheetFormatPr defaultRowHeight="15" x14ac:dyDescent="0.25"/>
  <cols>
    <col min="2" max="2" width="20.140625" customWidth="1"/>
    <col min="3" max="3" width="21.42578125" customWidth="1"/>
    <col min="4" max="4" width="25.5703125" customWidth="1"/>
    <col min="5" max="5" width="20.85546875" customWidth="1"/>
    <col min="6" max="6" width="21.85546875" customWidth="1"/>
    <col min="7" max="7" width="13.42578125" customWidth="1"/>
  </cols>
  <sheetData>
    <row r="1" spans="1:8" ht="15.75" x14ac:dyDescent="0.25">
      <c r="A1" s="316" t="s">
        <v>131</v>
      </c>
      <c r="B1" s="316"/>
      <c r="C1" s="316"/>
      <c r="D1" s="316"/>
      <c r="E1" s="316"/>
      <c r="F1" s="316"/>
      <c r="G1" s="316"/>
      <c r="H1" s="1"/>
    </row>
    <row r="2" spans="1:8" ht="45" x14ac:dyDescent="0.25">
      <c r="A2" s="27" t="s">
        <v>0</v>
      </c>
      <c r="B2" s="27" t="s">
        <v>1</v>
      </c>
      <c r="C2" s="28" t="s">
        <v>80</v>
      </c>
      <c r="D2" s="28" t="s">
        <v>70</v>
      </c>
      <c r="E2" s="28"/>
      <c r="F2" s="28"/>
      <c r="G2" s="28" t="s">
        <v>3</v>
      </c>
      <c r="H2" s="41"/>
    </row>
    <row r="3" spans="1:8" ht="38.25" customHeight="1" x14ac:dyDescent="0.25">
      <c r="A3" s="78">
        <v>1</v>
      </c>
      <c r="B3" s="25" t="s">
        <v>81</v>
      </c>
      <c r="C3" s="79" t="s">
        <v>258</v>
      </c>
      <c r="D3" s="79">
        <v>940413.72</v>
      </c>
      <c r="E3" s="79"/>
      <c r="F3" s="79">
        <f>D3+E3</f>
        <v>940413.72</v>
      </c>
      <c r="G3" s="66" t="s">
        <v>6</v>
      </c>
      <c r="H3" s="42"/>
    </row>
    <row r="4" spans="1:8" ht="15.75" x14ac:dyDescent="0.25">
      <c r="A4" s="78">
        <v>2</v>
      </c>
      <c r="B4" s="25" t="s">
        <v>82</v>
      </c>
      <c r="C4" s="79" t="s">
        <v>259</v>
      </c>
      <c r="D4" s="79">
        <v>518308.44</v>
      </c>
      <c r="E4" s="79"/>
      <c r="F4" s="79">
        <f t="shared" ref="F4:F67" si="0">D4+E4</f>
        <v>518308.44</v>
      </c>
      <c r="G4" s="66" t="s">
        <v>6</v>
      </c>
      <c r="H4" s="42"/>
    </row>
    <row r="5" spans="1:8" ht="22.5" customHeight="1" x14ac:dyDescent="0.25">
      <c r="A5" s="78">
        <v>3</v>
      </c>
      <c r="B5" s="25" t="s">
        <v>83</v>
      </c>
      <c r="C5" s="79" t="s">
        <v>260</v>
      </c>
      <c r="D5" s="79">
        <v>73611.48</v>
      </c>
      <c r="E5" s="79"/>
      <c r="F5" s="79">
        <f t="shared" si="0"/>
        <v>73611.48</v>
      </c>
      <c r="G5" s="66" t="s">
        <v>6</v>
      </c>
      <c r="H5" s="42"/>
    </row>
    <row r="6" spans="1:8" ht="22.5" customHeight="1" x14ac:dyDescent="0.25">
      <c r="A6" s="78">
        <v>4</v>
      </c>
      <c r="B6" s="25" t="s">
        <v>84</v>
      </c>
      <c r="C6" s="79" t="s">
        <v>261</v>
      </c>
      <c r="D6" s="79">
        <v>73604.639999999999</v>
      </c>
      <c r="E6" s="79"/>
      <c r="F6" s="79">
        <f t="shared" si="0"/>
        <v>73604.639999999999</v>
      </c>
      <c r="G6" s="66" t="s">
        <v>6</v>
      </c>
      <c r="H6" s="42"/>
    </row>
    <row r="7" spans="1:8" ht="30.75" x14ac:dyDescent="0.25">
      <c r="A7" s="78">
        <v>5</v>
      </c>
      <c r="B7" s="25" t="s">
        <v>85</v>
      </c>
      <c r="C7" s="79" t="s">
        <v>264</v>
      </c>
      <c r="D7" s="79">
        <v>432801.72</v>
      </c>
      <c r="E7" s="79"/>
      <c r="F7" s="79">
        <f t="shared" si="0"/>
        <v>432801.72</v>
      </c>
      <c r="G7" s="66" t="s">
        <v>6</v>
      </c>
      <c r="H7" s="42"/>
    </row>
    <row r="8" spans="1:8" ht="39" customHeight="1" x14ac:dyDescent="0.25">
      <c r="A8" s="78">
        <v>6</v>
      </c>
      <c r="B8" s="25" t="s">
        <v>86</v>
      </c>
      <c r="C8" s="79" t="s">
        <v>263</v>
      </c>
      <c r="D8" s="79">
        <v>768329.52</v>
      </c>
      <c r="E8" s="79"/>
      <c r="F8" s="79">
        <f t="shared" si="0"/>
        <v>768329.52</v>
      </c>
      <c r="G8" s="66" t="s">
        <v>6</v>
      </c>
      <c r="H8" s="42"/>
    </row>
    <row r="9" spans="1:8" ht="15.75" x14ac:dyDescent="0.25">
      <c r="A9" s="78">
        <v>7</v>
      </c>
      <c r="B9" s="25" t="s">
        <v>87</v>
      </c>
      <c r="C9" s="79" t="s">
        <v>265</v>
      </c>
      <c r="D9" s="26">
        <v>473937.6</v>
      </c>
      <c r="E9" s="26"/>
      <c r="F9" s="79">
        <f t="shared" si="0"/>
        <v>473937.6</v>
      </c>
      <c r="G9" s="66" t="s">
        <v>6</v>
      </c>
      <c r="H9" s="42"/>
    </row>
    <row r="10" spans="1:8" ht="15.75" x14ac:dyDescent="0.25">
      <c r="A10" s="78">
        <v>8</v>
      </c>
      <c r="B10" s="25" t="s">
        <v>88</v>
      </c>
      <c r="C10" s="79" t="s">
        <v>265</v>
      </c>
      <c r="D10" s="79">
        <v>71159.28</v>
      </c>
      <c r="E10" s="79"/>
      <c r="F10" s="79">
        <f t="shared" si="0"/>
        <v>71159.28</v>
      </c>
      <c r="G10" s="66" t="s">
        <v>6</v>
      </c>
      <c r="H10" s="42"/>
    </row>
    <row r="11" spans="1:8" ht="15.75" x14ac:dyDescent="0.25">
      <c r="A11" s="78">
        <v>9</v>
      </c>
      <c r="B11" s="25" t="s">
        <v>89</v>
      </c>
      <c r="C11" s="79" t="s">
        <v>265</v>
      </c>
      <c r="D11" s="79">
        <v>213335.88</v>
      </c>
      <c r="E11" s="79"/>
      <c r="F11" s="79">
        <f t="shared" si="0"/>
        <v>213335.88</v>
      </c>
      <c r="G11" s="66" t="s">
        <v>6</v>
      </c>
      <c r="H11" s="42"/>
    </row>
    <row r="12" spans="1:8" ht="15.75" x14ac:dyDescent="0.25">
      <c r="A12" s="78">
        <v>10</v>
      </c>
      <c r="B12" s="25" t="s">
        <v>90</v>
      </c>
      <c r="C12" s="79" t="s">
        <v>265</v>
      </c>
      <c r="D12" s="79">
        <v>566954.4</v>
      </c>
      <c r="E12" s="79"/>
      <c r="F12" s="79">
        <f t="shared" si="0"/>
        <v>566954.4</v>
      </c>
      <c r="G12" s="66" t="s">
        <v>6</v>
      </c>
      <c r="H12" s="42"/>
    </row>
    <row r="13" spans="1:8" ht="15.75" x14ac:dyDescent="0.25">
      <c r="A13" s="78">
        <v>11</v>
      </c>
      <c r="B13" s="25" t="s">
        <v>91</v>
      </c>
      <c r="C13" s="79" t="s">
        <v>262</v>
      </c>
      <c r="D13" s="79">
        <v>33415.379999999997</v>
      </c>
      <c r="E13" s="79"/>
      <c r="F13" s="79">
        <f t="shared" si="0"/>
        <v>33415.379999999997</v>
      </c>
      <c r="G13" s="66" t="s">
        <v>6</v>
      </c>
      <c r="H13" s="42"/>
    </row>
    <row r="14" spans="1:8" ht="15.75" x14ac:dyDescent="0.25">
      <c r="A14" s="78"/>
      <c r="B14" s="80" t="s">
        <v>92</v>
      </c>
      <c r="C14" s="79"/>
      <c r="D14" s="77">
        <f>SUM(D3:D13)</f>
        <v>4165872.0599999991</v>
      </c>
      <c r="E14" s="77"/>
      <c r="F14" s="84">
        <f t="shared" si="0"/>
        <v>4165872.0599999991</v>
      </c>
      <c r="G14" s="78"/>
      <c r="H14" s="51">
        <v>4165872.06</v>
      </c>
    </row>
    <row r="15" spans="1:8" ht="23.25" x14ac:dyDescent="0.35">
      <c r="A15" s="315" t="s">
        <v>306</v>
      </c>
      <c r="B15" s="315"/>
      <c r="C15" s="315"/>
      <c r="D15" s="315"/>
      <c r="E15" s="80"/>
      <c r="F15" s="79">
        <f t="shared" si="0"/>
        <v>0</v>
      </c>
      <c r="G15" s="81"/>
      <c r="H15" s="43"/>
    </row>
    <row r="16" spans="1:8" ht="23.25" x14ac:dyDescent="0.35">
      <c r="A16" s="78"/>
      <c r="B16" s="316" t="s">
        <v>93</v>
      </c>
      <c r="C16" s="316"/>
      <c r="D16" s="82"/>
      <c r="E16" s="82"/>
      <c r="F16" s="79">
        <f t="shared" si="0"/>
        <v>0</v>
      </c>
      <c r="G16" s="83"/>
      <c r="H16" s="43"/>
    </row>
    <row r="17" spans="1:8" ht="26.25" customHeight="1" x14ac:dyDescent="0.25">
      <c r="A17" s="29">
        <v>12</v>
      </c>
      <c r="B17" s="25" t="s">
        <v>94</v>
      </c>
      <c r="C17" s="79" t="s">
        <v>95</v>
      </c>
      <c r="D17" s="79">
        <v>10000</v>
      </c>
      <c r="E17" s="79"/>
      <c r="F17" s="79">
        <f t="shared" si="0"/>
        <v>10000</v>
      </c>
      <c r="G17" s="66" t="s">
        <v>6</v>
      </c>
      <c r="H17" s="44"/>
    </row>
    <row r="18" spans="1:8" ht="45" customHeight="1" x14ac:dyDescent="0.25">
      <c r="A18" s="78"/>
      <c r="B18" s="25" t="s">
        <v>311</v>
      </c>
      <c r="C18" s="79" t="s">
        <v>312</v>
      </c>
      <c r="D18" s="79">
        <v>7000</v>
      </c>
      <c r="E18" s="79"/>
      <c r="F18" s="79">
        <f t="shared" si="0"/>
        <v>7000</v>
      </c>
      <c r="G18" s="66" t="s">
        <v>282</v>
      </c>
      <c r="H18" s="42"/>
    </row>
    <row r="19" spans="1:8" ht="45" customHeight="1" x14ac:dyDescent="0.25">
      <c r="A19" s="78"/>
      <c r="B19" s="85" t="s">
        <v>313</v>
      </c>
      <c r="C19" s="79" t="s">
        <v>258</v>
      </c>
      <c r="D19" s="79">
        <v>18180</v>
      </c>
      <c r="E19" s="79"/>
      <c r="F19" s="79">
        <f t="shared" si="0"/>
        <v>18180</v>
      </c>
      <c r="G19" s="66"/>
      <c r="H19" s="42"/>
    </row>
    <row r="20" spans="1:8" ht="15.75" x14ac:dyDescent="0.25">
      <c r="A20" s="78"/>
      <c r="B20" s="85" t="s">
        <v>92</v>
      </c>
      <c r="C20" s="79"/>
      <c r="D20" s="84">
        <v>35180</v>
      </c>
      <c r="E20" s="84"/>
      <c r="F20" s="79">
        <f t="shared" si="0"/>
        <v>35180</v>
      </c>
      <c r="G20" s="66"/>
      <c r="H20" s="42"/>
    </row>
    <row r="21" spans="1:8" ht="15.75" x14ac:dyDescent="0.25">
      <c r="A21" s="78"/>
      <c r="B21" s="86" t="s">
        <v>96</v>
      </c>
      <c r="C21" s="79"/>
      <c r="D21" s="82"/>
      <c r="E21" s="82"/>
      <c r="F21" s="79">
        <f t="shared" si="0"/>
        <v>0</v>
      </c>
      <c r="G21" s="83"/>
      <c r="H21" s="42"/>
    </row>
    <row r="22" spans="1:8" ht="42" customHeight="1" x14ac:dyDescent="0.25">
      <c r="A22" s="78">
        <v>13</v>
      </c>
      <c r="B22" s="85" t="s">
        <v>97</v>
      </c>
      <c r="C22" s="79" t="s">
        <v>95</v>
      </c>
      <c r="D22" s="79">
        <v>200</v>
      </c>
      <c r="E22" s="79"/>
      <c r="F22" s="79">
        <f t="shared" si="0"/>
        <v>200</v>
      </c>
      <c r="G22" s="66" t="s">
        <v>6</v>
      </c>
      <c r="H22" s="42"/>
    </row>
    <row r="23" spans="1:8" ht="54" customHeight="1" x14ac:dyDescent="0.25">
      <c r="A23" s="78">
        <v>14</v>
      </c>
      <c r="B23" s="85" t="s">
        <v>98</v>
      </c>
      <c r="C23" s="79" t="s">
        <v>95</v>
      </c>
      <c r="D23" s="79">
        <v>5000</v>
      </c>
      <c r="E23" s="79"/>
      <c r="F23" s="79">
        <f t="shared" si="0"/>
        <v>5000</v>
      </c>
      <c r="G23" s="66" t="s">
        <v>6</v>
      </c>
      <c r="H23" s="42"/>
    </row>
    <row r="24" spans="1:8" ht="48" customHeight="1" x14ac:dyDescent="0.25">
      <c r="A24" s="78">
        <v>15</v>
      </c>
      <c r="B24" s="85" t="s">
        <v>99</v>
      </c>
      <c r="C24" s="79" t="s">
        <v>95</v>
      </c>
      <c r="D24" s="79">
        <v>2000</v>
      </c>
      <c r="E24" s="79"/>
      <c r="F24" s="79">
        <f t="shared" si="0"/>
        <v>2000</v>
      </c>
      <c r="G24" s="66" t="s">
        <v>6</v>
      </c>
      <c r="H24" s="42"/>
    </row>
    <row r="25" spans="1:8" ht="63.75" customHeight="1" x14ac:dyDescent="0.25">
      <c r="A25" s="78">
        <v>16</v>
      </c>
      <c r="B25" s="85" t="s">
        <v>100</v>
      </c>
      <c r="C25" s="79" t="s">
        <v>95</v>
      </c>
      <c r="D25" s="79">
        <v>7300</v>
      </c>
      <c r="E25" s="79"/>
      <c r="F25" s="79">
        <f t="shared" si="0"/>
        <v>7300</v>
      </c>
      <c r="G25" s="66" t="s">
        <v>6</v>
      </c>
      <c r="H25" s="42"/>
    </row>
    <row r="26" spans="1:8" ht="64.5" customHeight="1" x14ac:dyDescent="0.25">
      <c r="A26" s="78">
        <v>17</v>
      </c>
      <c r="B26" s="85" t="s">
        <v>101</v>
      </c>
      <c r="C26" s="79" t="s">
        <v>95</v>
      </c>
      <c r="D26" s="79">
        <v>7000</v>
      </c>
      <c r="E26" s="79"/>
      <c r="F26" s="79">
        <f t="shared" si="0"/>
        <v>7000</v>
      </c>
      <c r="G26" s="66" t="s">
        <v>6</v>
      </c>
      <c r="H26" s="42"/>
    </row>
    <row r="27" spans="1:8" ht="55.5" customHeight="1" x14ac:dyDescent="0.25">
      <c r="A27" s="78">
        <v>18</v>
      </c>
      <c r="B27" s="85" t="s">
        <v>102</v>
      </c>
      <c r="C27" s="79" t="s">
        <v>95</v>
      </c>
      <c r="D27" s="79">
        <v>5252</v>
      </c>
      <c r="E27" s="79"/>
      <c r="F27" s="79">
        <f t="shared" si="0"/>
        <v>5252</v>
      </c>
      <c r="G27" s="66" t="s">
        <v>6</v>
      </c>
      <c r="H27" s="42"/>
    </row>
    <row r="28" spans="1:8" ht="55.5" customHeight="1" x14ac:dyDescent="0.25">
      <c r="A28" s="78">
        <v>19</v>
      </c>
      <c r="B28" s="85" t="s">
        <v>103</v>
      </c>
      <c r="C28" s="79" t="s">
        <v>95</v>
      </c>
      <c r="D28" s="79">
        <v>1800</v>
      </c>
      <c r="E28" s="79"/>
      <c r="F28" s="79">
        <f t="shared" si="0"/>
        <v>1800</v>
      </c>
      <c r="G28" s="66" t="s">
        <v>6</v>
      </c>
      <c r="H28" s="42"/>
    </row>
    <row r="29" spans="1:8" ht="72" customHeight="1" x14ac:dyDescent="0.25">
      <c r="A29" s="78">
        <v>20</v>
      </c>
      <c r="B29" s="85" t="s">
        <v>104</v>
      </c>
      <c r="C29" s="79" t="s">
        <v>95</v>
      </c>
      <c r="D29" s="79">
        <v>400</v>
      </c>
      <c r="E29" s="79"/>
      <c r="F29" s="79">
        <f t="shared" si="0"/>
        <v>400</v>
      </c>
      <c r="G29" s="66" t="s">
        <v>6</v>
      </c>
      <c r="H29" s="42"/>
    </row>
    <row r="30" spans="1:8" ht="66" customHeight="1" x14ac:dyDescent="0.25">
      <c r="A30" s="78">
        <v>21</v>
      </c>
      <c r="B30" s="85" t="s">
        <v>105</v>
      </c>
      <c r="C30" s="79" t="s">
        <v>95</v>
      </c>
      <c r="D30" s="79">
        <v>1000</v>
      </c>
      <c r="E30" s="79"/>
      <c r="F30" s="79">
        <f t="shared" si="0"/>
        <v>1000</v>
      </c>
      <c r="G30" s="66" t="s">
        <v>6</v>
      </c>
      <c r="H30" s="42"/>
    </row>
    <row r="31" spans="1:8" ht="47.25" customHeight="1" x14ac:dyDescent="0.25">
      <c r="A31" s="78">
        <v>22</v>
      </c>
      <c r="B31" s="85" t="s">
        <v>106</v>
      </c>
      <c r="C31" s="79" t="s">
        <v>95</v>
      </c>
      <c r="D31" s="79">
        <v>550</v>
      </c>
      <c r="E31" s="79"/>
      <c r="F31" s="79">
        <f t="shared" si="0"/>
        <v>550</v>
      </c>
      <c r="G31" s="66" t="s">
        <v>6</v>
      </c>
      <c r="H31" s="42"/>
    </row>
    <row r="32" spans="1:8" ht="15.75" x14ac:dyDescent="0.25">
      <c r="A32" s="87"/>
      <c r="B32" s="88"/>
      <c r="C32" s="79"/>
      <c r="D32" s="89"/>
      <c r="E32" s="89"/>
      <c r="F32" s="79">
        <f t="shared" si="0"/>
        <v>0</v>
      </c>
      <c r="G32" s="89"/>
      <c r="H32" s="45"/>
    </row>
    <row r="33" spans="1:8" ht="15.75" x14ac:dyDescent="0.25">
      <c r="A33" s="78"/>
      <c r="B33" s="80" t="s">
        <v>7</v>
      </c>
      <c r="C33" s="79"/>
      <c r="D33" s="84">
        <f>SUM(D22:D32)</f>
        <v>30502</v>
      </c>
      <c r="E33" s="84"/>
      <c r="F33" s="79">
        <f t="shared" si="0"/>
        <v>30502</v>
      </c>
      <c r="G33" s="83"/>
      <c r="H33" s="42"/>
    </row>
    <row r="34" spans="1:8" ht="51.75" customHeight="1" x14ac:dyDescent="0.25">
      <c r="A34" s="78"/>
      <c r="B34" s="80" t="s">
        <v>107</v>
      </c>
      <c r="C34" s="79"/>
      <c r="D34" s="79"/>
      <c r="E34" s="79"/>
      <c r="F34" s="79">
        <f t="shared" si="0"/>
        <v>0</v>
      </c>
      <c r="G34" s="83"/>
      <c r="H34" s="42"/>
    </row>
    <row r="35" spans="1:8" ht="48.75" customHeight="1" x14ac:dyDescent="0.25">
      <c r="A35" s="78">
        <v>23</v>
      </c>
      <c r="B35" s="25" t="s">
        <v>108</v>
      </c>
      <c r="C35" s="79" t="s">
        <v>95</v>
      </c>
      <c r="D35" s="79">
        <v>4000</v>
      </c>
      <c r="E35" s="79"/>
      <c r="F35" s="79">
        <f t="shared" si="0"/>
        <v>4000</v>
      </c>
      <c r="G35" s="66" t="s">
        <v>109</v>
      </c>
      <c r="H35" s="44"/>
    </row>
    <row r="36" spans="1:8" ht="71.25" customHeight="1" x14ac:dyDescent="0.25">
      <c r="A36" s="78">
        <v>24</v>
      </c>
      <c r="B36" s="25" t="s">
        <v>110</v>
      </c>
      <c r="C36" s="79" t="s">
        <v>95</v>
      </c>
      <c r="D36" s="79">
        <v>3500</v>
      </c>
      <c r="E36" s="79"/>
      <c r="F36" s="79">
        <f t="shared" si="0"/>
        <v>3500</v>
      </c>
      <c r="G36" s="66" t="s">
        <v>109</v>
      </c>
      <c r="H36" s="44"/>
    </row>
    <row r="37" spans="1:8" ht="60" customHeight="1" x14ac:dyDescent="0.25">
      <c r="A37" s="78">
        <v>25</v>
      </c>
      <c r="B37" s="25" t="s">
        <v>111</v>
      </c>
      <c r="C37" s="79" t="s">
        <v>95</v>
      </c>
      <c r="D37" s="79">
        <v>2000</v>
      </c>
      <c r="E37" s="79"/>
      <c r="F37" s="79">
        <f t="shared" si="0"/>
        <v>2000</v>
      </c>
      <c r="G37" s="66" t="s">
        <v>6</v>
      </c>
      <c r="H37" s="42"/>
    </row>
    <row r="38" spans="1:8" ht="50.25" customHeight="1" x14ac:dyDescent="0.25">
      <c r="A38" s="78">
        <v>26</v>
      </c>
      <c r="B38" s="25" t="s">
        <v>112</v>
      </c>
      <c r="C38" s="79" t="s">
        <v>95</v>
      </c>
      <c r="D38" s="79">
        <v>3782</v>
      </c>
      <c r="E38" s="79"/>
      <c r="F38" s="79">
        <f t="shared" si="0"/>
        <v>3782</v>
      </c>
      <c r="G38" s="66" t="s">
        <v>109</v>
      </c>
      <c r="H38" s="42"/>
    </row>
    <row r="39" spans="1:8" ht="15.75" x14ac:dyDescent="0.25">
      <c r="A39" s="87"/>
      <c r="B39" s="88"/>
      <c r="C39" s="79"/>
      <c r="D39" s="90"/>
      <c r="E39" s="90"/>
      <c r="F39" s="79">
        <f t="shared" si="0"/>
        <v>0</v>
      </c>
      <c r="G39" s="89"/>
      <c r="H39" s="45"/>
    </row>
    <row r="40" spans="1:8" ht="15.75" x14ac:dyDescent="0.25">
      <c r="A40" s="78"/>
      <c r="B40" s="80" t="s">
        <v>7</v>
      </c>
      <c r="C40" s="79"/>
      <c r="D40" s="84">
        <f>SUM(D35:D39)</f>
        <v>13282</v>
      </c>
      <c r="E40" s="84"/>
      <c r="F40" s="79">
        <f t="shared" si="0"/>
        <v>13282</v>
      </c>
      <c r="G40" s="66"/>
      <c r="H40" s="42"/>
    </row>
    <row r="41" spans="1:8" ht="15.75" x14ac:dyDescent="0.25">
      <c r="A41" s="78"/>
      <c r="B41" s="86" t="s">
        <v>113</v>
      </c>
      <c r="C41" s="79"/>
      <c r="D41" s="84"/>
      <c r="E41" s="84"/>
      <c r="F41" s="79">
        <f t="shared" si="0"/>
        <v>0</v>
      </c>
      <c r="G41" s="66"/>
      <c r="H41" s="42"/>
    </row>
    <row r="42" spans="1:8" ht="63.75" customHeight="1" x14ac:dyDescent="0.25">
      <c r="A42" s="78">
        <v>27</v>
      </c>
      <c r="B42" s="25" t="s">
        <v>114</v>
      </c>
      <c r="C42" s="79" t="s">
        <v>95</v>
      </c>
      <c r="D42" s="79">
        <v>4650</v>
      </c>
      <c r="E42" s="79"/>
      <c r="F42" s="79">
        <f t="shared" si="0"/>
        <v>4650</v>
      </c>
      <c r="G42" s="66" t="s">
        <v>6</v>
      </c>
      <c r="H42" s="42"/>
    </row>
    <row r="43" spans="1:8" ht="48.75" customHeight="1" x14ac:dyDescent="0.25">
      <c r="A43" s="78">
        <v>28</v>
      </c>
      <c r="B43" s="25" t="s">
        <v>115</v>
      </c>
      <c r="C43" s="79" t="s">
        <v>95</v>
      </c>
      <c r="D43" s="79">
        <v>2650</v>
      </c>
      <c r="E43" s="79"/>
      <c r="F43" s="79">
        <f t="shared" si="0"/>
        <v>2650</v>
      </c>
      <c r="G43" s="66" t="s">
        <v>6</v>
      </c>
      <c r="H43" s="42"/>
    </row>
    <row r="44" spans="1:8" ht="50.25" customHeight="1" x14ac:dyDescent="0.25">
      <c r="A44" s="78">
        <v>29</v>
      </c>
      <c r="B44" s="25" t="s">
        <v>116</v>
      </c>
      <c r="C44" s="79" t="s">
        <v>95</v>
      </c>
      <c r="D44" s="79">
        <v>2482</v>
      </c>
      <c r="E44" s="79"/>
      <c r="F44" s="79">
        <f t="shared" si="0"/>
        <v>2482</v>
      </c>
      <c r="G44" s="66" t="s">
        <v>6</v>
      </c>
      <c r="H44" s="42"/>
    </row>
    <row r="45" spans="1:8" ht="50.25" customHeight="1" x14ac:dyDescent="0.25">
      <c r="A45" s="78">
        <v>30</v>
      </c>
      <c r="B45" s="25" t="s">
        <v>117</v>
      </c>
      <c r="C45" s="79" t="s">
        <v>95</v>
      </c>
      <c r="D45" s="79">
        <v>2525</v>
      </c>
      <c r="E45" s="79"/>
      <c r="F45" s="79">
        <f t="shared" si="0"/>
        <v>2525</v>
      </c>
      <c r="G45" s="66" t="s">
        <v>6</v>
      </c>
      <c r="H45" s="42"/>
    </row>
    <row r="46" spans="1:8" ht="51.75" customHeight="1" x14ac:dyDescent="0.25">
      <c r="A46" s="78">
        <v>31</v>
      </c>
      <c r="B46" s="25" t="s">
        <v>118</v>
      </c>
      <c r="C46" s="79" t="s">
        <v>95</v>
      </c>
      <c r="D46" s="79">
        <v>2650</v>
      </c>
      <c r="E46" s="79"/>
      <c r="F46" s="79">
        <f t="shared" si="0"/>
        <v>2650</v>
      </c>
      <c r="G46" s="66" t="s">
        <v>6</v>
      </c>
      <c r="H46" s="42"/>
    </row>
    <row r="47" spans="1:8" ht="15.75" x14ac:dyDescent="0.25">
      <c r="A47" s="78">
        <v>32</v>
      </c>
      <c r="B47" s="91" t="s">
        <v>119</v>
      </c>
      <c r="C47" s="79" t="s">
        <v>95</v>
      </c>
      <c r="D47" s="79">
        <v>2435</v>
      </c>
      <c r="E47" s="79"/>
      <c r="F47" s="79">
        <f t="shared" si="0"/>
        <v>2435</v>
      </c>
      <c r="G47" s="66" t="s">
        <v>6</v>
      </c>
      <c r="H47" s="42"/>
    </row>
    <row r="48" spans="1:8" ht="15.75" x14ac:dyDescent="0.25">
      <c r="A48" s="87"/>
      <c r="B48" s="88"/>
      <c r="C48" s="79"/>
      <c r="D48" s="92"/>
      <c r="E48" s="92"/>
      <c r="F48" s="79">
        <f t="shared" si="0"/>
        <v>0</v>
      </c>
      <c r="G48" s="93"/>
      <c r="H48" s="45"/>
    </row>
    <row r="49" spans="1:8" ht="15.75" x14ac:dyDescent="0.25">
      <c r="A49" s="78"/>
      <c r="B49" s="80" t="s">
        <v>7</v>
      </c>
      <c r="C49" s="79"/>
      <c r="D49" s="84">
        <f>SUM(D42:D48)</f>
        <v>17392</v>
      </c>
      <c r="E49" s="84"/>
      <c r="F49" s="79">
        <f t="shared" si="0"/>
        <v>17392</v>
      </c>
      <c r="G49" s="66"/>
      <c r="H49" s="42"/>
    </row>
    <row r="50" spans="1:8" ht="48.75" customHeight="1" x14ac:dyDescent="0.25">
      <c r="A50" s="78"/>
      <c r="B50" s="80" t="s">
        <v>307</v>
      </c>
      <c r="C50" s="79"/>
      <c r="D50" s="79"/>
      <c r="E50" s="79"/>
      <c r="F50" s="79">
        <f t="shared" si="0"/>
        <v>0</v>
      </c>
      <c r="G50" s="66"/>
      <c r="H50" s="42"/>
    </row>
    <row r="51" spans="1:8" ht="51" customHeight="1" x14ac:dyDescent="0.25">
      <c r="A51" s="29">
        <v>33</v>
      </c>
      <c r="B51" s="25" t="s">
        <v>120</v>
      </c>
      <c r="C51" s="79" t="s">
        <v>95</v>
      </c>
      <c r="D51" s="79">
        <v>8222</v>
      </c>
      <c r="E51" s="79"/>
      <c r="F51" s="79">
        <f t="shared" si="0"/>
        <v>8222</v>
      </c>
      <c r="G51" s="66" t="s">
        <v>6</v>
      </c>
      <c r="H51" s="44"/>
    </row>
    <row r="52" spans="1:8" ht="15.75" x14ac:dyDescent="0.25">
      <c r="A52" s="78">
        <v>34</v>
      </c>
      <c r="B52" s="91" t="s">
        <v>121</v>
      </c>
      <c r="C52" s="79" t="s">
        <v>95</v>
      </c>
      <c r="D52" s="79">
        <v>1820</v>
      </c>
      <c r="E52" s="79"/>
      <c r="F52" s="79">
        <f t="shared" si="0"/>
        <v>1820</v>
      </c>
      <c r="G52" s="66" t="s">
        <v>109</v>
      </c>
      <c r="H52" s="44"/>
    </row>
    <row r="53" spans="1:8" ht="42" customHeight="1" x14ac:dyDescent="0.25">
      <c r="A53" s="78">
        <v>35</v>
      </c>
      <c r="B53" s="25" t="s">
        <v>122</v>
      </c>
      <c r="C53" s="79" t="s">
        <v>95</v>
      </c>
      <c r="D53" s="79">
        <v>7880</v>
      </c>
      <c r="E53" s="79"/>
      <c r="F53" s="79">
        <f t="shared" si="0"/>
        <v>7880</v>
      </c>
      <c r="G53" s="66" t="s">
        <v>109</v>
      </c>
      <c r="H53" s="44"/>
    </row>
    <row r="54" spans="1:8" ht="15.75" x14ac:dyDescent="0.25">
      <c r="A54" s="78"/>
      <c r="B54" s="80" t="s">
        <v>7</v>
      </c>
      <c r="C54" s="79"/>
      <c r="D54" s="84">
        <f>SUM(D51:D53)</f>
        <v>17922</v>
      </c>
      <c r="E54" s="84"/>
      <c r="F54" s="79">
        <f t="shared" si="0"/>
        <v>17922</v>
      </c>
      <c r="G54" s="83"/>
      <c r="H54" s="42"/>
    </row>
    <row r="55" spans="1:8" ht="15.75" x14ac:dyDescent="0.25">
      <c r="A55" s="78"/>
      <c r="B55" s="86" t="s">
        <v>123</v>
      </c>
      <c r="C55" s="79"/>
      <c r="D55" s="79"/>
      <c r="E55" s="79"/>
      <c r="F55" s="79">
        <f t="shared" si="0"/>
        <v>0</v>
      </c>
      <c r="G55" s="66"/>
      <c r="H55" s="42"/>
    </row>
    <row r="56" spans="1:8" ht="35.25" customHeight="1" x14ac:dyDescent="0.25">
      <c r="A56" s="29">
        <v>36</v>
      </c>
      <c r="B56" s="25" t="s">
        <v>124</v>
      </c>
      <c r="C56" s="79" t="s">
        <v>95</v>
      </c>
      <c r="D56" s="79">
        <v>4763</v>
      </c>
      <c r="E56" s="79"/>
      <c r="F56" s="79">
        <f t="shared" si="0"/>
        <v>4763</v>
      </c>
      <c r="G56" s="66" t="s">
        <v>109</v>
      </c>
      <c r="H56" s="44"/>
    </row>
    <row r="57" spans="1:8" ht="44.25" customHeight="1" x14ac:dyDescent="0.25">
      <c r="A57" s="78">
        <v>37</v>
      </c>
      <c r="B57" s="25" t="s">
        <v>132</v>
      </c>
      <c r="C57" s="79" t="s">
        <v>95</v>
      </c>
      <c r="D57" s="79">
        <v>4000</v>
      </c>
      <c r="E57" s="79"/>
      <c r="F57" s="79">
        <f t="shared" si="0"/>
        <v>4000</v>
      </c>
      <c r="G57" s="66" t="s">
        <v>109</v>
      </c>
      <c r="H57" s="44"/>
    </row>
    <row r="58" spans="1:8" ht="52.5" customHeight="1" x14ac:dyDescent="0.25">
      <c r="A58" s="78">
        <v>38</v>
      </c>
      <c r="B58" s="25" t="s">
        <v>125</v>
      </c>
      <c r="C58" s="79" t="s">
        <v>95</v>
      </c>
      <c r="D58" s="79">
        <v>4737</v>
      </c>
      <c r="E58" s="79"/>
      <c r="F58" s="79">
        <f t="shared" si="0"/>
        <v>4737</v>
      </c>
      <c r="G58" s="66" t="s">
        <v>6</v>
      </c>
      <c r="H58" s="44"/>
    </row>
    <row r="59" spans="1:8" ht="15.75" x14ac:dyDescent="0.25">
      <c r="A59" s="78"/>
      <c r="B59" s="80" t="s">
        <v>7</v>
      </c>
      <c r="C59" s="79"/>
      <c r="D59" s="84">
        <f>SUM(D56:D58)</f>
        <v>13500</v>
      </c>
      <c r="E59" s="84"/>
      <c r="F59" s="79">
        <f t="shared" si="0"/>
        <v>13500</v>
      </c>
      <c r="G59" s="83"/>
      <c r="H59" s="42"/>
    </row>
    <row r="60" spans="1:8" ht="15.75" x14ac:dyDescent="0.25">
      <c r="A60" s="78"/>
      <c r="B60" s="86" t="s">
        <v>126</v>
      </c>
      <c r="C60" s="79"/>
      <c r="D60" s="79"/>
      <c r="E60" s="79"/>
      <c r="F60" s="79">
        <f t="shared" si="0"/>
        <v>0</v>
      </c>
      <c r="G60" s="71"/>
      <c r="H60" s="42"/>
    </row>
    <row r="61" spans="1:8" ht="51.75" customHeight="1" x14ac:dyDescent="0.25">
      <c r="A61" s="29">
        <v>39</v>
      </c>
      <c r="B61" s="25" t="s">
        <v>120</v>
      </c>
      <c r="C61" s="79" t="s">
        <v>95</v>
      </c>
      <c r="D61" s="79">
        <v>4000</v>
      </c>
      <c r="E61" s="79"/>
      <c r="F61" s="79">
        <f t="shared" si="0"/>
        <v>4000</v>
      </c>
      <c r="G61" s="66" t="s">
        <v>6</v>
      </c>
      <c r="H61" s="44"/>
    </row>
    <row r="62" spans="1:8" ht="15.75" x14ac:dyDescent="0.25">
      <c r="A62" s="78">
        <v>40</v>
      </c>
      <c r="B62" s="91" t="s">
        <v>127</v>
      </c>
      <c r="C62" s="79" t="s">
        <v>95</v>
      </c>
      <c r="D62" s="79">
        <v>4500</v>
      </c>
      <c r="E62" s="79"/>
      <c r="F62" s="79">
        <f t="shared" si="0"/>
        <v>4500</v>
      </c>
      <c r="G62" s="66" t="s">
        <v>6</v>
      </c>
      <c r="H62" s="44"/>
    </row>
    <row r="63" spans="1:8" ht="15.75" x14ac:dyDescent="0.25">
      <c r="A63" s="78">
        <v>41</v>
      </c>
      <c r="B63" s="91" t="s">
        <v>128</v>
      </c>
      <c r="C63" s="79" t="s">
        <v>95</v>
      </c>
      <c r="D63" s="79">
        <v>5000</v>
      </c>
      <c r="E63" s="79"/>
      <c r="F63" s="79">
        <f t="shared" si="0"/>
        <v>5000</v>
      </c>
      <c r="G63" s="66" t="s">
        <v>6</v>
      </c>
      <c r="H63" s="44"/>
    </row>
    <row r="64" spans="1:8" ht="15.75" x14ac:dyDescent="0.25">
      <c r="A64" s="78"/>
      <c r="B64" s="25" t="s">
        <v>7</v>
      </c>
      <c r="C64" s="79"/>
      <c r="D64" s="84">
        <f>SUM(D61:D63)</f>
        <v>13500</v>
      </c>
      <c r="E64" s="84"/>
      <c r="F64" s="79">
        <f t="shared" si="0"/>
        <v>13500</v>
      </c>
      <c r="G64" s="83"/>
      <c r="H64" s="42"/>
    </row>
    <row r="65" spans="1:8" ht="42" customHeight="1" x14ac:dyDescent="0.25">
      <c r="A65" s="78"/>
      <c r="B65" s="25" t="s">
        <v>129</v>
      </c>
      <c r="C65" s="79"/>
      <c r="D65" s="79">
        <f>D54+D49+D40+D33+D59+D64+D20</f>
        <v>141278</v>
      </c>
      <c r="E65" s="79"/>
      <c r="F65" s="79">
        <f t="shared" si="0"/>
        <v>141278</v>
      </c>
      <c r="G65" s="83"/>
      <c r="H65" s="42">
        <v>141278</v>
      </c>
    </row>
    <row r="66" spans="1:8" ht="35.25" customHeight="1" x14ac:dyDescent="0.25">
      <c r="A66" s="78"/>
      <c r="B66" s="80" t="s">
        <v>130</v>
      </c>
      <c r="C66" s="79"/>
      <c r="D66" s="84">
        <f>D65+D14</f>
        <v>4307150.0599999987</v>
      </c>
      <c r="E66" s="84"/>
      <c r="F66" s="84">
        <f t="shared" si="0"/>
        <v>4307150.0599999987</v>
      </c>
      <c r="G66" s="83"/>
      <c r="H66" s="117"/>
    </row>
    <row r="67" spans="1:8" ht="15.75" x14ac:dyDescent="0.25">
      <c r="A67" s="78"/>
      <c r="B67" s="80"/>
      <c r="C67" s="84"/>
      <c r="D67" s="84"/>
      <c r="E67" s="84"/>
      <c r="F67" s="79">
        <f t="shared" si="0"/>
        <v>0</v>
      </c>
      <c r="G67" s="83"/>
      <c r="H67" s="42"/>
    </row>
    <row r="68" spans="1:8" ht="15.75" x14ac:dyDescent="0.25">
      <c r="A68" s="22"/>
      <c r="B68" s="321" t="s">
        <v>304</v>
      </c>
      <c r="C68" s="322"/>
      <c r="D68" s="322"/>
      <c r="E68" s="322"/>
      <c r="F68" s="322"/>
      <c r="G68" s="323"/>
      <c r="H68" s="1"/>
    </row>
    <row r="69" spans="1:8" ht="60.75" customHeight="1" x14ac:dyDescent="0.25">
      <c r="A69" s="27" t="s">
        <v>0</v>
      </c>
      <c r="B69" s="27" t="s">
        <v>1</v>
      </c>
      <c r="C69" s="28" t="s">
        <v>80</v>
      </c>
      <c r="D69" s="28" t="s">
        <v>70</v>
      </c>
      <c r="E69" s="28" t="s">
        <v>399</v>
      </c>
      <c r="F69" s="28" t="s">
        <v>479</v>
      </c>
      <c r="G69" s="28" t="s">
        <v>3</v>
      </c>
      <c r="H69" s="46"/>
    </row>
    <row r="70" spans="1:8" ht="18.75" x14ac:dyDescent="0.3">
      <c r="A70" s="29"/>
      <c r="B70" s="86" t="s">
        <v>133</v>
      </c>
      <c r="C70" s="86"/>
      <c r="D70" s="94"/>
      <c r="E70" s="94"/>
      <c r="F70" s="94"/>
      <c r="G70" s="82"/>
      <c r="H70" s="20"/>
    </row>
    <row r="71" spans="1:8" ht="53.25" customHeight="1" x14ac:dyDescent="0.3">
      <c r="A71" s="29">
        <v>1</v>
      </c>
      <c r="B71" s="31" t="s">
        <v>134</v>
      </c>
      <c r="C71" s="25" t="s">
        <v>135</v>
      </c>
      <c r="D71" s="26">
        <v>15000</v>
      </c>
      <c r="E71" s="155">
        <v>15000</v>
      </c>
      <c r="F71" s="26">
        <f>D71+E71</f>
        <v>30000</v>
      </c>
      <c r="G71" s="66" t="s">
        <v>6</v>
      </c>
      <c r="H71" s="20">
        <v>25000</v>
      </c>
    </row>
    <row r="72" spans="1:8" ht="51" customHeight="1" x14ac:dyDescent="0.3">
      <c r="A72" s="29">
        <v>2</v>
      </c>
      <c r="B72" s="31" t="s">
        <v>136</v>
      </c>
      <c r="C72" s="25" t="s">
        <v>135</v>
      </c>
      <c r="D72" s="26">
        <v>20000</v>
      </c>
      <c r="E72" s="26"/>
      <c r="F72" s="26">
        <f t="shared" ref="F72:F131" si="1">D72+E72</f>
        <v>20000</v>
      </c>
      <c r="G72" s="66" t="s">
        <v>6</v>
      </c>
      <c r="H72" s="20"/>
    </row>
    <row r="73" spans="1:8" ht="57.75" customHeight="1" x14ac:dyDescent="0.3">
      <c r="A73" s="29">
        <v>3</v>
      </c>
      <c r="B73" s="31" t="s">
        <v>137</v>
      </c>
      <c r="C73" s="25" t="s">
        <v>135</v>
      </c>
      <c r="D73" s="26">
        <v>75000</v>
      </c>
      <c r="E73" s="155">
        <v>5000</v>
      </c>
      <c r="F73" s="26">
        <f t="shared" si="1"/>
        <v>80000</v>
      </c>
      <c r="G73" s="66" t="s">
        <v>6</v>
      </c>
      <c r="H73" s="20">
        <v>25000</v>
      </c>
    </row>
    <row r="74" spans="1:8" ht="64.5" customHeight="1" x14ac:dyDescent="0.3">
      <c r="A74" s="29">
        <v>4</v>
      </c>
      <c r="B74" s="31" t="s">
        <v>138</v>
      </c>
      <c r="C74" s="25" t="s">
        <v>95</v>
      </c>
      <c r="D74" s="26">
        <v>10000</v>
      </c>
      <c r="E74" s="26"/>
      <c r="F74" s="26">
        <f t="shared" si="1"/>
        <v>10000</v>
      </c>
      <c r="G74" s="66" t="s">
        <v>6</v>
      </c>
      <c r="H74" s="20"/>
    </row>
    <row r="75" spans="1:8" ht="51" customHeight="1" x14ac:dyDescent="0.3">
      <c r="A75" s="29">
        <v>5</v>
      </c>
      <c r="B75" s="25" t="s">
        <v>139</v>
      </c>
      <c r="C75" s="25" t="s">
        <v>135</v>
      </c>
      <c r="D75" s="26">
        <v>30000</v>
      </c>
      <c r="E75" s="26">
        <v>-10000</v>
      </c>
      <c r="F75" s="26">
        <f t="shared" si="1"/>
        <v>20000</v>
      </c>
      <c r="G75" s="66" t="s">
        <v>6</v>
      </c>
      <c r="H75" s="20"/>
    </row>
    <row r="76" spans="1:8" ht="54" customHeight="1" x14ac:dyDescent="0.3">
      <c r="A76" s="29">
        <v>6</v>
      </c>
      <c r="B76" s="31" t="s">
        <v>140</v>
      </c>
      <c r="C76" s="25" t="s">
        <v>135</v>
      </c>
      <c r="D76" s="26">
        <v>30000</v>
      </c>
      <c r="E76" s="26">
        <v>-10000</v>
      </c>
      <c r="F76" s="26">
        <f t="shared" si="1"/>
        <v>20000</v>
      </c>
      <c r="G76" s="66" t="s">
        <v>6</v>
      </c>
      <c r="H76" s="20"/>
    </row>
    <row r="77" spans="1:8" ht="60.75" customHeight="1" x14ac:dyDescent="0.3">
      <c r="A77" s="29">
        <v>7</v>
      </c>
      <c r="B77" s="31" t="s">
        <v>141</v>
      </c>
      <c r="C77" s="25" t="s">
        <v>135</v>
      </c>
      <c r="D77" s="26">
        <v>35585.880000000005</v>
      </c>
      <c r="E77" s="26"/>
      <c r="F77" s="26">
        <f t="shared" si="1"/>
        <v>35585.880000000005</v>
      </c>
      <c r="G77" s="66" t="s">
        <v>6</v>
      </c>
      <c r="H77" s="20"/>
    </row>
    <row r="78" spans="1:8" ht="58.5" customHeight="1" x14ac:dyDescent="0.3">
      <c r="A78" s="29">
        <v>8</v>
      </c>
      <c r="B78" s="31" t="s">
        <v>142</v>
      </c>
      <c r="C78" s="25" t="s">
        <v>135</v>
      </c>
      <c r="D78" s="26">
        <v>55000</v>
      </c>
      <c r="E78" s="155">
        <v>10000</v>
      </c>
      <c r="F78" s="26">
        <f t="shared" si="1"/>
        <v>65000</v>
      </c>
      <c r="G78" s="66" t="s">
        <v>6</v>
      </c>
      <c r="H78" s="20">
        <v>20000</v>
      </c>
    </row>
    <row r="79" spans="1:8" ht="63" customHeight="1" x14ac:dyDescent="0.3">
      <c r="A79" s="29">
        <v>9</v>
      </c>
      <c r="B79" s="25" t="s">
        <v>143</v>
      </c>
      <c r="C79" s="25" t="s">
        <v>135</v>
      </c>
      <c r="D79" s="26">
        <v>50000</v>
      </c>
      <c r="E79" s="26"/>
      <c r="F79" s="26">
        <f t="shared" si="1"/>
        <v>50000</v>
      </c>
      <c r="G79" s="66" t="s">
        <v>6</v>
      </c>
      <c r="H79" s="20"/>
    </row>
    <row r="80" spans="1:8" ht="52.5" customHeight="1" x14ac:dyDescent="0.3">
      <c r="A80" s="29">
        <v>10</v>
      </c>
      <c r="B80" s="31" t="s">
        <v>144</v>
      </c>
      <c r="C80" s="25" t="s">
        <v>135</v>
      </c>
      <c r="D80" s="26">
        <v>20000</v>
      </c>
      <c r="E80" s="26"/>
      <c r="F80" s="26">
        <f t="shared" si="1"/>
        <v>20000</v>
      </c>
      <c r="G80" s="66" t="s">
        <v>6</v>
      </c>
      <c r="H80" s="20"/>
    </row>
    <row r="81" spans="1:8" ht="56.25" customHeight="1" x14ac:dyDescent="0.3">
      <c r="A81" s="29">
        <v>11</v>
      </c>
      <c r="B81" s="31" t="s">
        <v>145</v>
      </c>
      <c r="C81" s="25" t="s">
        <v>135</v>
      </c>
      <c r="D81" s="26">
        <v>30000</v>
      </c>
      <c r="E81" s="26"/>
      <c r="F81" s="26">
        <f t="shared" si="1"/>
        <v>30000</v>
      </c>
      <c r="G81" s="66" t="s">
        <v>6</v>
      </c>
      <c r="H81" s="20"/>
    </row>
    <row r="82" spans="1:8" ht="48" customHeight="1" x14ac:dyDescent="0.3">
      <c r="A82" s="29">
        <v>12</v>
      </c>
      <c r="B82" s="31" t="s">
        <v>146</v>
      </c>
      <c r="C82" s="25" t="s">
        <v>135</v>
      </c>
      <c r="D82" s="26">
        <v>10000</v>
      </c>
      <c r="E82" s="26"/>
      <c r="F82" s="26">
        <f t="shared" si="1"/>
        <v>10000</v>
      </c>
      <c r="G82" s="66" t="s">
        <v>6</v>
      </c>
      <c r="H82" s="20"/>
    </row>
    <row r="83" spans="1:8" ht="31.5" x14ac:dyDescent="0.3">
      <c r="A83" s="29">
        <v>13</v>
      </c>
      <c r="B83" s="82" t="s">
        <v>147</v>
      </c>
      <c r="C83" s="25" t="s">
        <v>135</v>
      </c>
      <c r="D83" s="26">
        <v>30000</v>
      </c>
      <c r="E83" s="155"/>
      <c r="F83" s="26">
        <f t="shared" si="1"/>
        <v>30000</v>
      </c>
      <c r="G83" s="66" t="s">
        <v>6</v>
      </c>
      <c r="H83" s="20">
        <v>30000</v>
      </c>
    </row>
    <row r="84" spans="1:8" ht="31.5" x14ac:dyDescent="0.3">
      <c r="A84" s="29">
        <v>14</v>
      </c>
      <c r="B84" s="82" t="s">
        <v>148</v>
      </c>
      <c r="C84" s="25" t="s">
        <v>135</v>
      </c>
      <c r="D84" s="26">
        <v>20000</v>
      </c>
      <c r="E84" s="26">
        <v>-10000</v>
      </c>
      <c r="F84" s="26">
        <f t="shared" si="1"/>
        <v>10000</v>
      </c>
      <c r="G84" s="66" t="s">
        <v>6</v>
      </c>
      <c r="H84" s="20"/>
    </row>
    <row r="85" spans="1:8" ht="18.75" x14ac:dyDescent="0.3">
      <c r="A85" s="29"/>
      <c r="B85" s="80" t="s">
        <v>7</v>
      </c>
      <c r="C85" s="95"/>
      <c r="D85" s="96">
        <f>SUM(D71:D84)</f>
        <v>430585.88</v>
      </c>
      <c r="E85" s="96">
        <f>SUM(E71:E84)</f>
        <v>0</v>
      </c>
      <c r="F85" s="198">
        <f>SUM(F71:F84)</f>
        <v>430585.88</v>
      </c>
      <c r="G85" s="26"/>
      <c r="H85" s="47"/>
    </row>
    <row r="86" spans="1:8" ht="18.75" x14ac:dyDescent="0.3">
      <c r="A86" s="19"/>
      <c r="B86" s="86" t="s">
        <v>149</v>
      </c>
      <c r="C86" s="97"/>
      <c r="D86" s="26"/>
      <c r="E86" s="26"/>
      <c r="F86" s="26">
        <f t="shared" si="1"/>
        <v>0</v>
      </c>
      <c r="G86" s="98"/>
      <c r="H86" s="20"/>
    </row>
    <row r="87" spans="1:8" ht="48" customHeight="1" x14ac:dyDescent="0.3">
      <c r="A87" s="29">
        <v>15</v>
      </c>
      <c r="B87" s="31" t="s">
        <v>150</v>
      </c>
      <c r="C87" s="25" t="s">
        <v>135</v>
      </c>
      <c r="D87" s="26">
        <v>50000</v>
      </c>
      <c r="E87" s="26"/>
      <c r="F87" s="26">
        <f t="shared" si="1"/>
        <v>50000</v>
      </c>
      <c r="G87" s="66" t="s">
        <v>151</v>
      </c>
      <c r="H87" s="20"/>
    </row>
    <row r="88" spans="1:8" ht="63.75" customHeight="1" x14ac:dyDescent="0.3">
      <c r="A88" s="29">
        <v>16</v>
      </c>
      <c r="B88" s="25" t="s">
        <v>152</v>
      </c>
      <c r="C88" s="25" t="s">
        <v>135</v>
      </c>
      <c r="D88" s="26">
        <v>40000</v>
      </c>
      <c r="E88" s="26">
        <v>-20000</v>
      </c>
      <c r="F88" s="26">
        <f t="shared" si="1"/>
        <v>20000</v>
      </c>
      <c r="G88" s="66" t="s">
        <v>153</v>
      </c>
      <c r="H88" s="20"/>
    </row>
    <row r="89" spans="1:8" ht="61.5" customHeight="1" x14ac:dyDescent="0.3">
      <c r="A89" s="29">
        <v>17</v>
      </c>
      <c r="B89" s="25" t="s">
        <v>154</v>
      </c>
      <c r="C89" s="25" t="s">
        <v>135</v>
      </c>
      <c r="D89" s="26">
        <v>20000</v>
      </c>
      <c r="E89" s="26"/>
      <c r="F89" s="26">
        <f t="shared" si="1"/>
        <v>20000</v>
      </c>
      <c r="G89" s="66" t="s">
        <v>153</v>
      </c>
      <c r="H89" s="20"/>
    </row>
    <row r="90" spans="1:8" ht="56.25" customHeight="1" x14ac:dyDescent="0.3">
      <c r="A90" s="29">
        <v>18</v>
      </c>
      <c r="B90" s="25" t="s">
        <v>155</v>
      </c>
      <c r="C90" s="25" t="s">
        <v>135</v>
      </c>
      <c r="D90" s="26">
        <v>20000</v>
      </c>
      <c r="E90" s="26"/>
      <c r="F90" s="26">
        <f t="shared" si="1"/>
        <v>20000</v>
      </c>
      <c r="G90" s="66" t="s">
        <v>153</v>
      </c>
      <c r="H90" s="20"/>
    </row>
    <row r="91" spans="1:8" ht="56.25" customHeight="1" x14ac:dyDescent="0.3">
      <c r="A91" s="29">
        <v>19</v>
      </c>
      <c r="B91" s="25" t="s">
        <v>156</v>
      </c>
      <c r="C91" s="25" t="s">
        <v>135</v>
      </c>
      <c r="D91" s="26">
        <v>70000</v>
      </c>
      <c r="E91" s="26"/>
      <c r="F91" s="26">
        <f t="shared" si="1"/>
        <v>70000</v>
      </c>
      <c r="G91" s="29" t="s">
        <v>6</v>
      </c>
      <c r="H91" s="20"/>
    </row>
    <row r="92" spans="1:8" ht="50.25" customHeight="1" x14ac:dyDescent="0.3">
      <c r="A92" s="29">
        <v>20</v>
      </c>
      <c r="B92" s="25" t="s">
        <v>157</v>
      </c>
      <c r="C92" s="25" t="s">
        <v>135</v>
      </c>
      <c r="D92" s="26">
        <v>20000</v>
      </c>
      <c r="E92" s="26"/>
      <c r="F92" s="26">
        <f t="shared" si="1"/>
        <v>20000</v>
      </c>
      <c r="G92" s="66" t="s">
        <v>153</v>
      </c>
      <c r="H92" s="20"/>
    </row>
    <row r="93" spans="1:8" ht="61.5" customHeight="1" x14ac:dyDescent="0.3">
      <c r="A93" s="29">
        <v>21</v>
      </c>
      <c r="B93" s="25" t="s">
        <v>158</v>
      </c>
      <c r="C93" s="25" t="s">
        <v>135</v>
      </c>
      <c r="D93" s="26">
        <v>25000</v>
      </c>
      <c r="E93" s="26">
        <v>-15000</v>
      </c>
      <c r="F93" s="26">
        <f t="shared" si="1"/>
        <v>10000</v>
      </c>
      <c r="G93" s="66" t="s">
        <v>153</v>
      </c>
      <c r="H93" s="20"/>
    </row>
    <row r="94" spans="1:8" ht="54" customHeight="1" x14ac:dyDescent="0.3">
      <c r="A94" s="29">
        <v>22</v>
      </c>
      <c r="B94" s="25" t="s">
        <v>159</v>
      </c>
      <c r="C94" s="25" t="s">
        <v>135</v>
      </c>
      <c r="D94" s="26">
        <v>75000</v>
      </c>
      <c r="E94" s="155">
        <v>35000</v>
      </c>
      <c r="F94" s="26">
        <f t="shared" si="1"/>
        <v>110000</v>
      </c>
      <c r="G94" s="66" t="s">
        <v>153</v>
      </c>
      <c r="H94" s="20"/>
    </row>
    <row r="95" spans="1:8" ht="65.25" customHeight="1" x14ac:dyDescent="0.3">
      <c r="A95" s="29">
        <v>23</v>
      </c>
      <c r="B95" s="25" t="s">
        <v>160</v>
      </c>
      <c r="C95" s="25" t="s">
        <v>135</v>
      </c>
      <c r="D95" s="26">
        <v>100585.88</v>
      </c>
      <c r="E95" s="26">
        <v>-100585.88</v>
      </c>
      <c r="F95" s="26">
        <f t="shared" si="1"/>
        <v>0</v>
      </c>
      <c r="G95" s="66" t="s">
        <v>153</v>
      </c>
      <c r="H95" s="20"/>
    </row>
    <row r="96" spans="1:8" ht="18.75" x14ac:dyDescent="0.3">
      <c r="A96" s="19"/>
      <c r="B96" s="80" t="s">
        <v>7</v>
      </c>
      <c r="C96" s="80"/>
      <c r="D96" s="99">
        <f>SUM(D87:D95)</f>
        <v>420585.88</v>
      </c>
      <c r="E96" s="99">
        <f>SUM(E87:E95)</f>
        <v>-100585.88</v>
      </c>
      <c r="F96" s="198">
        <f>SUM(F87:F95)</f>
        <v>320000</v>
      </c>
      <c r="G96" s="26"/>
      <c r="H96" s="47"/>
    </row>
    <row r="97" spans="1:8" ht="18.75" x14ac:dyDescent="0.3">
      <c r="A97" s="19"/>
      <c r="B97" s="80" t="s">
        <v>161</v>
      </c>
      <c r="C97" s="80"/>
      <c r="D97" s="26"/>
      <c r="E97" s="26"/>
      <c r="F97" s="26">
        <f t="shared" si="1"/>
        <v>0</v>
      </c>
      <c r="G97" s="82"/>
      <c r="H97" s="20"/>
    </row>
    <row r="98" spans="1:8" ht="45" customHeight="1" x14ac:dyDescent="0.3">
      <c r="A98" s="29">
        <v>24</v>
      </c>
      <c r="B98" s="25" t="s">
        <v>162</v>
      </c>
      <c r="C98" s="25" t="s">
        <v>163</v>
      </c>
      <c r="D98" s="100">
        <v>23823.599999999999</v>
      </c>
      <c r="E98" s="100"/>
      <c r="F98" s="26">
        <f t="shared" si="1"/>
        <v>23823.599999999999</v>
      </c>
      <c r="G98" s="66" t="s">
        <v>151</v>
      </c>
      <c r="H98" s="20"/>
    </row>
    <row r="99" spans="1:8" ht="50.25" customHeight="1" x14ac:dyDescent="0.3">
      <c r="A99" s="29">
        <v>25</v>
      </c>
      <c r="B99" s="25" t="s">
        <v>164</v>
      </c>
      <c r="C99" s="25" t="s">
        <v>95</v>
      </c>
      <c r="D99" s="100">
        <v>60293.575799999999</v>
      </c>
      <c r="E99" s="100"/>
      <c r="F99" s="26">
        <f t="shared" si="1"/>
        <v>60293.575799999999</v>
      </c>
      <c r="G99" s="29" t="s">
        <v>6</v>
      </c>
      <c r="H99" s="20"/>
    </row>
    <row r="100" spans="1:8" ht="18.75" x14ac:dyDescent="0.3">
      <c r="A100" s="19"/>
      <c r="B100" s="80" t="s">
        <v>7</v>
      </c>
      <c r="C100" s="80"/>
      <c r="D100" s="99">
        <f>SUM(D98:D99)</f>
        <v>84117.175799999997</v>
      </c>
      <c r="E100" s="99"/>
      <c r="F100" s="198">
        <f t="shared" si="1"/>
        <v>84117.175799999997</v>
      </c>
      <c r="G100" s="82"/>
      <c r="H100" s="20"/>
    </row>
    <row r="101" spans="1:8" ht="18.75" x14ac:dyDescent="0.3">
      <c r="A101" s="19"/>
      <c r="B101" s="80"/>
      <c r="C101" s="80"/>
      <c r="D101" s="99"/>
      <c r="E101" s="99"/>
      <c r="F101" s="26">
        <f t="shared" si="1"/>
        <v>0</v>
      </c>
      <c r="G101" s="82"/>
      <c r="H101" s="20"/>
    </row>
    <row r="102" spans="1:8" ht="18.75" x14ac:dyDescent="0.3">
      <c r="A102" s="29"/>
      <c r="B102" s="98" t="s">
        <v>165</v>
      </c>
      <c r="C102" s="82"/>
      <c r="D102" s="26"/>
      <c r="E102" s="26"/>
      <c r="F102" s="26">
        <f t="shared" si="1"/>
        <v>0</v>
      </c>
      <c r="G102" s="82"/>
      <c r="H102" s="20"/>
    </row>
    <row r="103" spans="1:8" ht="18.75" x14ac:dyDescent="0.3">
      <c r="A103" s="29"/>
      <c r="B103" s="86" t="s">
        <v>96</v>
      </c>
      <c r="C103" s="82"/>
      <c r="D103" s="26"/>
      <c r="E103" s="26"/>
      <c r="F103" s="26">
        <f t="shared" si="1"/>
        <v>0</v>
      </c>
      <c r="G103" s="82"/>
      <c r="H103" s="47"/>
    </row>
    <row r="104" spans="1:8" ht="39" customHeight="1" x14ac:dyDescent="0.3">
      <c r="A104" s="29">
        <v>26</v>
      </c>
      <c r="B104" s="25" t="s">
        <v>166</v>
      </c>
      <c r="C104" s="25" t="s">
        <v>95</v>
      </c>
      <c r="D104" s="26">
        <v>50000</v>
      </c>
      <c r="E104" s="26"/>
      <c r="F104" s="26">
        <f t="shared" si="1"/>
        <v>50000</v>
      </c>
      <c r="G104" s="29" t="s">
        <v>6</v>
      </c>
      <c r="H104" s="20"/>
    </row>
    <row r="105" spans="1:8" ht="53.25" customHeight="1" x14ac:dyDescent="0.3">
      <c r="A105" s="29">
        <v>27</v>
      </c>
      <c r="B105" s="25" t="s">
        <v>167</v>
      </c>
      <c r="C105" s="25" t="s">
        <v>95</v>
      </c>
      <c r="D105" s="26">
        <v>20000</v>
      </c>
      <c r="E105" s="26"/>
      <c r="F105" s="26">
        <f t="shared" si="1"/>
        <v>20000</v>
      </c>
      <c r="G105" s="66" t="s">
        <v>151</v>
      </c>
      <c r="H105" s="20"/>
    </row>
    <row r="106" spans="1:8" ht="51.75" customHeight="1" x14ac:dyDescent="0.3">
      <c r="A106" s="29">
        <v>28</v>
      </c>
      <c r="B106" s="25" t="s">
        <v>168</v>
      </c>
      <c r="C106" s="25" t="s">
        <v>95</v>
      </c>
      <c r="D106" s="26">
        <v>100000</v>
      </c>
      <c r="E106" s="26"/>
      <c r="F106" s="26">
        <f t="shared" si="1"/>
        <v>100000</v>
      </c>
      <c r="G106" s="29" t="s">
        <v>6</v>
      </c>
      <c r="H106" s="20"/>
    </row>
    <row r="107" spans="1:8" ht="18.75" x14ac:dyDescent="0.3">
      <c r="A107" s="29"/>
      <c r="B107" s="80" t="s">
        <v>7</v>
      </c>
      <c r="C107" s="25"/>
      <c r="D107" s="84">
        <f>SUM(D104:D106)</f>
        <v>170000</v>
      </c>
      <c r="E107" s="84"/>
      <c r="F107" s="198">
        <f t="shared" si="1"/>
        <v>170000</v>
      </c>
      <c r="G107" s="82"/>
      <c r="H107" s="20"/>
    </row>
    <row r="108" spans="1:8" ht="40.5" customHeight="1" x14ac:dyDescent="0.3">
      <c r="A108" s="29"/>
      <c r="B108" s="80" t="s">
        <v>107</v>
      </c>
      <c r="C108" s="25"/>
      <c r="D108" s="26"/>
      <c r="E108" s="26"/>
      <c r="F108" s="26">
        <f t="shared" si="1"/>
        <v>0</v>
      </c>
      <c r="G108" s="82"/>
      <c r="H108" s="20"/>
    </row>
    <row r="109" spans="1:8" ht="58.5" customHeight="1" x14ac:dyDescent="0.3">
      <c r="A109" s="29">
        <v>29</v>
      </c>
      <c r="B109" s="25" t="s">
        <v>169</v>
      </c>
      <c r="C109" s="25" t="s">
        <v>95</v>
      </c>
      <c r="D109" s="79">
        <v>20000</v>
      </c>
      <c r="E109" s="79"/>
      <c r="F109" s="26">
        <f t="shared" si="1"/>
        <v>20000</v>
      </c>
      <c r="G109" s="66" t="s">
        <v>151</v>
      </c>
      <c r="H109" s="20"/>
    </row>
    <row r="110" spans="1:8" ht="56.25" customHeight="1" x14ac:dyDescent="0.3">
      <c r="A110" s="29">
        <v>30</v>
      </c>
      <c r="B110" s="25" t="s">
        <v>170</v>
      </c>
      <c r="C110" s="25" t="s">
        <v>95</v>
      </c>
      <c r="D110" s="79">
        <v>20000</v>
      </c>
      <c r="E110" s="79"/>
      <c r="F110" s="26">
        <f t="shared" si="1"/>
        <v>20000</v>
      </c>
      <c r="G110" s="66" t="s">
        <v>151</v>
      </c>
      <c r="H110" s="20"/>
    </row>
    <row r="111" spans="1:8" ht="39.75" customHeight="1" x14ac:dyDescent="0.25">
      <c r="A111" s="66">
        <v>31</v>
      </c>
      <c r="B111" s="69" t="s">
        <v>171</v>
      </c>
      <c r="C111" s="101" t="s">
        <v>95</v>
      </c>
      <c r="D111" s="101">
        <v>50000</v>
      </c>
      <c r="E111" s="101"/>
      <c r="F111" s="26">
        <f t="shared" si="1"/>
        <v>50000</v>
      </c>
      <c r="G111" s="29" t="s">
        <v>6</v>
      </c>
      <c r="H111" s="48"/>
    </row>
    <row r="112" spans="1:8" ht="18.75" x14ac:dyDescent="0.3">
      <c r="A112" s="29"/>
      <c r="B112" s="80" t="s">
        <v>7</v>
      </c>
      <c r="C112" s="101"/>
      <c r="D112" s="84">
        <f>SUM(D109:D111)</f>
        <v>90000</v>
      </c>
      <c r="E112" s="84"/>
      <c r="F112" s="198">
        <f t="shared" si="1"/>
        <v>90000</v>
      </c>
      <c r="G112" s="82"/>
      <c r="H112" s="20"/>
    </row>
    <row r="113" spans="1:8" ht="29.25" customHeight="1" x14ac:dyDescent="0.3">
      <c r="A113" s="29"/>
      <c r="B113" s="80" t="s">
        <v>172</v>
      </c>
      <c r="C113" s="101"/>
      <c r="D113" s="26"/>
      <c r="E113" s="26"/>
      <c r="F113" s="26">
        <f t="shared" si="1"/>
        <v>0</v>
      </c>
      <c r="G113" s="82"/>
      <c r="H113" s="20"/>
    </row>
    <row r="114" spans="1:8" ht="48.75" customHeight="1" x14ac:dyDescent="0.3">
      <c r="A114" s="29">
        <v>32</v>
      </c>
      <c r="B114" s="25" t="s">
        <v>173</v>
      </c>
      <c r="C114" s="101" t="s">
        <v>95</v>
      </c>
      <c r="D114" s="26">
        <v>10000</v>
      </c>
      <c r="E114" s="26"/>
      <c r="F114" s="26">
        <f t="shared" si="1"/>
        <v>10000</v>
      </c>
      <c r="G114" s="29" t="s">
        <v>6</v>
      </c>
      <c r="H114" s="20"/>
    </row>
    <row r="115" spans="1:8" ht="49.5" customHeight="1" x14ac:dyDescent="0.3">
      <c r="A115" s="29">
        <v>33</v>
      </c>
      <c r="B115" s="25" t="s">
        <v>174</v>
      </c>
      <c r="C115" s="101" t="s">
        <v>95</v>
      </c>
      <c r="D115" s="26">
        <v>10000</v>
      </c>
      <c r="E115" s="26"/>
      <c r="F115" s="26">
        <f t="shared" si="1"/>
        <v>10000</v>
      </c>
      <c r="G115" s="29" t="s">
        <v>6</v>
      </c>
      <c r="H115" s="20"/>
    </row>
    <row r="116" spans="1:8" ht="51.75" customHeight="1" x14ac:dyDescent="0.3">
      <c r="A116" s="29">
        <v>34</v>
      </c>
      <c r="B116" s="25" t="s">
        <v>175</v>
      </c>
      <c r="C116" s="101" t="s">
        <v>95</v>
      </c>
      <c r="D116" s="26">
        <v>10000</v>
      </c>
      <c r="E116" s="26"/>
      <c r="F116" s="26">
        <f t="shared" si="1"/>
        <v>10000</v>
      </c>
      <c r="G116" s="29" t="s">
        <v>6</v>
      </c>
      <c r="H116" s="20"/>
    </row>
    <row r="117" spans="1:8" ht="48.75" customHeight="1" x14ac:dyDescent="0.3">
      <c r="A117" s="29">
        <v>35</v>
      </c>
      <c r="B117" s="25" t="s">
        <v>176</v>
      </c>
      <c r="C117" s="101" t="s">
        <v>95</v>
      </c>
      <c r="D117" s="26">
        <v>10000</v>
      </c>
      <c r="E117" s="26"/>
      <c r="F117" s="26">
        <f t="shared" si="1"/>
        <v>10000</v>
      </c>
      <c r="G117" s="29" t="s">
        <v>6</v>
      </c>
      <c r="H117" s="20"/>
    </row>
    <row r="118" spans="1:8" ht="45.75" customHeight="1" x14ac:dyDescent="0.3">
      <c r="A118" s="29">
        <v>36</v>
      </c>
      <c r="B118" s="25" t="s">
        <v>177</v>
      </c>
      <c r="C118" s="101" t="s">
        <v>95</v>
      </c>
      <c r="D118" s="26">
        <v>10000</v>
      </c>
      <c r="E118" s="26"/>
      <c r="F118" s="26">
        <f t="shared" si="1"/>
        <v>10000</v>
      </c>
      <c r="G118" s="29" t="s">
        <v>6</v>
      </c>
      <c r="H118" s="20"/>
    </row>
    <row r="119" spans="1:8" ht="41.25" customHeight="1" x14ac:dyDescent="0.3">
      <c r="A119" s="29">
        <v>37</v>
      </c>
      <c r="B119" s="25" t="s">
        <v>178</v>
      </c>
      <c r="C119" s="101" t="s">
        <v>95</v>
      </c>
      <c r="D119" s="26">
        <v>10000</v>
      </c>
      <c r="E119" s="26"/>
      <c r="F119" s="26">
        <f t="shared" si="1"/>
        <v>10000</v>
      </c>
      <c r="G119" s="29" t="s">
        <v>6</v>
      </c>
      <c r="H119" s="20"/>
    </row>
    <row r="120" spans="1:8" ht="18.75" x14ac:dyDescent="0.3">
      <c r="A120" s="29"/>
      <c r="B120" s="80" t="s">
        <v>7</v>
      </c>
      <c r="C120" s="25"/>
      <c r="D120" s="84">
        <f>SUM(D114:D119)</f>
        <v>60000</v>
      </c>
      <c r="E120" s="84"/>
      <c r="F120" s="198">
        <f t="shared" si="1"/>
        <v>60000</v>
      </c>
      <c r="G120" s="82"/>
      <c r="H120" s="21"/>
    </row>
    <row r="121" spans="1:8" ht="32.25" customHeight="1" x14ac:dyDescent="0.3">
      <c r="A121" s="29"/>
      <c r="B121" s="80" t="s">
        <v>179</v>
      </c>
      <c r="C121" s="25"/>
      <c r="D121" s="84"/>
      <c r="E121" s="84"/>
      <c r="F121" s="26">
        <f t="shared" si="1"/>
        <v>0</v>
      </c>
      <c r="G121" s="82"/>
      <c r="H121" s="21"/>
    </row>
    <row r="122" spans="1:8" ht="63" customHeight="1" x14ac:dyDescent="0.3">
      <c r="A122" s="29">
        <v>38</v>
      </c>
      <c r="B122" s="25" t="s">
        <v>180</v>
      </c>
      <c r="C122" s="25" t="s">
        <v>181</v>
      </c>
      <c r="D122" s="79">
        <v>20000</v>
      </c>
      <c r="E122" s="79"/>
      <c r="F122" s="26">
        <f t="shared" si="1"/>
        <v>20000</v>
      </c>
      <c r="G122" s="29" t="s">
        <v>6</v>
      </c>
      <c r="H122" s="20"/>
    </row>
    <row r="123" spans="1:8" ht="18.75" x14ac:dyDescent="0.3">
      <c r="A123" s="29">
        <v>39</v>
      </c>
      <c r="B123" s="91" t="s">
        <v>182</v>
      </c>
      <c r="C123" s="25" t="s">
        <v>95</v>
      </c>
      <c r="D123" s="26">
        <v>130000</v>
      </c>
      <c r="E123" s="155">
        <v>150000</v>
      </c>
      <c r="F123" s="26">
        <f t="shared" si="1"/>
        <v>280000</v>
      </c>
      <c r="G123" s="29" t="s">
        <v>6</v>
      </c>
      <c r="H123" s="20"/>
    </row>
    <row r="124" spans="1:8" ht="51" customHeight="1" x14ac:dyDescent="0.3">
      <c r="A124" s="29"/>
      <c r="B124" s="25" t="s">
        <v>485</v>
      </c>
      <c r="C124" s="102" t="s">
        <v>486</v>
      </c>
      <c r="D124" s="26"/>
      <c r="E124" s="155">
        <v>70000</v>
      </c>
      <c r="F124" s="26">
        <f>SUM(D124:E124)</f>
        <v>70000</v>
      </c>
      <c r="G124" s="29"/>
      <c r="H124" s="20"/>
    </row>
    <row r="125" spans="1:8" ht="18.75" x14ac:dyDescent="0.3">
      <c r="A125" s="29"/>
      <c r="B125" s="80" t="s">
        <v>7</v>
      </c>
      <c r="C125" s="25"/>
      <c r="D125" s="84">
        <f>SUM(D122:D124)</f>
        <v>150000</v>
      </c>
      <c r="E125" s="84">
        <f>SUM(E123:E124)</f>
        <v>220000</v>
      </c>
      <c r="F125" s="198">
        <f t="shared" si="1"/>
        <v>370000</v>
      </c>
      <c r="G125" s="82"/>
      <c r="H125" s="21"/>
    </row>
    <row r="126" spans="1:8" ht="18.75" x14ac:dyDescent="0.3">
      <c r="A126" s="29"/>
      <c r="B126" s="80" t="s">
        <v>183</v>
      </c>
      <c r="C126" s="25"/>
      <c r="D126" s="26"/>
      <c r="E126" s="26"/>
      <c r="F126" s="26">
        <f t="shared" si="1"/>
        <v>0</v>
      </c>
      <c r="G126" s="82"/>
      <c r="H126" s="21"/>
    </row>
    <row r="127" spans="1:8" ht="39.75" customHeight="1" x14ac:dyDescent="0.3">
      <c r="A127" s="29">
        <v>40</v>
      </c>
      <c r="B127" s="25" t="s">
        <v>184</v>
      </c>
      <c r="C127" s="25" t="s">
        <v>95</v>
      </c>
      <c r="D127" s="26">
        <v>250292.93950000001</v>
      </c>
      <c r="E127" s="26"/>
      <c r="F127" s="26">
        <f t="shared" si="1"/>
        <v>250292.93950000001</v>
      </c>
      <c r="G127" s="29" t="s">
        <v>6</v>
      </c>
      <c r="H127" s="20"/>
    </row>
    <row r="128" spans="1:8" ht="39" customHeight="1" x14ac:dyDescent="0.3">
      <c r="A128" s="29">
        <v>41</v>
      </c>
      <c r="B128" s="25" t="s">
        <v>185</v>
      </c>
      <c r="C128" s="25" t="s">
        <v>95</v>
      </c>
      <c r="D128" s="26">
        <v>60000</v>
      </c>
      <c r="E128" s="26"/>
      <c r="F128" s="26">
        <f t="shared" si="1"/>
        <v>60000</v>
      </c>
      <c r="G128" s="29" t="s">
        <v>6</v>
      </c>
      <c r="H128" s="20"/>
    </row>
    <row r="129" spans="1:8" ht="48" customHeight="1" x14ac:dyDescent="0.3">
      <c r="A129" s="29">
        <v>42</v>
      </c>
      <c r="B129" s="148" t="s">
        <v>186</v>
      </c>
      <c r="C129" s="148" t="s">
        <v>95</v>
      </c>
      <c r="D129" s="149">
        <v>100000</v>
      </c>
      <c r="E129" s="149">
        <v>-100000</v>
      </c>
      <c r="F129" s="149">
        <f t="shared" si="1"/>
        <v>0</v>
      </c>
      <c r="G129" s="29" t="s">
        <v>490</v>
      </c>
      <c r="H129" s="20"/>
    </row>
    <row r="130" spans="1:8" ht="44.25" customHeight="1" x14ac:dyDescent="0.3">
      <c r="A130" s="29">
        <v>44</v>
      </c>
      <c r="B130" s="25" t="s">
        <v>188</v>
      </c>
      <c r="C130" s="26" t="s">
        <v>189</v>
      </c>
      <c r="D130" s="26">
        <v>20000</v>
      </c>
      <c r="E130" s="26">
        <v>-20000</v>
      </c>
      <c r="F130" s="26">
        <f t="shared" si="1"/>
        <v>0</v>
      </c>
      <c r="G130" s="66" t="s">
        <v>490</v>
      </c>
      <c r="H130" s="20"/>
    </row>
    <row r="131" spans="1:8" ht="57.75" customHeight="1" x14ac:dyDescent="0.3">
      <c r="A131" s="29">
        <v>45</v>
      </c>
      <c r="B131" s="25" t="s">
        <v>190</v>
      </c>
      <c r="C131" s="102" t="s">
        <v>191</v>
      </c>
      <c r="D131" s="26">
        <v>21000</v>
      </c>
      <c r="E131" s="26">
        <v>-21000</v>
      </c>
      <c r="F131" s="26">
        <f t="shared" si="1"/>
        <v>0</v>
      </c>
      <c r="G131" s="66" t="s">
        <v>490</v>
      </c>
      <c r="H131" s="20"/>
    </row>
    <row r="132" spans="1:8" ht="15.75" x14ac:dyDescent="0.25">
      <c r="A132" s="29"/>
      <c r="B132" s="80" t="s">
        <v>7</v>
      </c>
      <c r="C132" s="25"/>
      <c r="D132" s="84">
        <f>SUM(D127:D131)</f>
        <v>451292.93949999998</v>
      </c>
      <c r="E132" s="84">
        <f>SUM(E127:E131)</f>
        <v>-141000</v>
      </c>
      <c r="F132" s="198">
        <f t="shared" ref="F132:F137" si="2">D132+E132</f>
        <v>310292.93949999998</v>
      </c>
      <c r="G132" s="82"/>
    </row>
    <row r="133" spans="1:8" ht="15.75" x14ac:dyDescent="0.25">
      <c r="A133" s="29"/>
      <c r="B133" s="86" t="s">
        <v>192</v>
      </c>
      <c r="C133" s="86"/>
      <c r="D133" s="26"/>
      <c r="E133" s="26"/>
      <c r="F133" s="26">
        <f t="shared" si="2"/>
        <v>0</v>
      </c>
      <c r="G133" s="82"/>
    </row>
    <row r="134" spans="1:8" ht="15.75" x14ac:dyDescent="0.25">
      <c r="A134" s="29">
        <v>46</v>
      </c>
      <c r="B134" s="91" t="s">
        <v>193</v>
      </c>
      <c r="C134" s="25" t="s">
        <v>95</v>
      </c>
      <c r="D134" s="26">
        <v>21029.293949999999</v>
      </c>
      <c r="E134" s="26"/>
      <c r="F134" s="26">
        <f t="shared" si="2"/>
        <v>21029.293949999999</v>
      </c>
      <c r="G134" s="29" t="s">
        <v>6</v>
      </c>
    </row>
    <row r="135" spans="1:8" ht="60.75" x14ac:dyDescent="0.25">
      <c r="A135" s="29">
        <v>47</v>
      </c>
      <c r="B135" s="31" t="s">
        <v>194</v>
      </c>
      <c r="C135" s="25" t="s">
        <v>95</v>
      </c>
      <c r="D135" s="26">
        <v>50000</v>
      </c>
      <c r="E135" s="26">
        <v>-10000</v>
      </c>
      <c r="F135" s="26">
        <f t="shared" si="2"/>
        <v>40000</v>
      </c>
      <c r="G135" s="29" t="s">
        <v>6</v>
      </c>
    </row>
    <row r="136" spans="1:8" ht="45.75" x14ac:dyDescent="0.25">
      <c r="A136" s="29"/>
      <c r="B136" s="152" t="s">
        <v>480</v>
      </c>
      <c r="C136" s="156" t="s">
        <v>481</v>
      </c>
      <c r="D136" s="155"/>
      <c r="E136" s="155">
        <v>442442.34</v>
      </c>
      <c r="F136" s="155">
        <f>SUM(D136:E136)</f>
        <v>442442.34</v>
      </c>
      <c r="G136" s="153" t="s">
        <v>66</v>
      </c>
    </row>
    <row r="137" spans="1:8" ht="90.75" x14ac:dyDescent="0.25">
      <c r="A137" s="29">
        <v>49</v>
      </c>
      <c r="B137" s="25" t="s">
        <v>195</v>
      </c>
      <c r="C137" s="25" t="s">
        <v>187</v>
      </c>
      <c r="D137" s="26">
        <v>105828.29999999999</v>
      </c>
      <c r="E137" s="26"/>
      <c r="F137" s="26">
        <f t="shared" si="2"/>
        <v>105828.29999999999</v>
      </c>
      <c r="G137" s="66" t="s">
        <v>151</v>
      </c>
    </row>
    <row r="138" spans="1:8" ht="15.75" x14ac:dyDescent="0.25">
      <c r="A138" s="29"/>
      <c r="B138" s="80" t="s">
        <v>7</v>
      </c>
      <c r="C138" s="80"/>
      <c r="D138" s="96">
        <f>SUM(D134:D137)</f>
        <v>176857.59394999998</v>
      </c>
      <c r="E138" s="96">
        <f>SUM(E135:E137)</f>
        <v>432442.34</v>
      </c>
      <c r="F138" s="198">
        <f>SUM(F134:F137)</f>
        <v>609299.93394999998</v>
      </c>
      <c r="G138" s="82"/>
    </row>
    <row r="139" spans="1:8" ht="15.75" x14ac:dyDescent="0.25">
      <c r="A139" s="29"/>
      <c r="B139" s="86" t="s">
        <v>196</v>
      </c>
      <c r="C139" s="86"/>
      <c r="D139" s="26"/>
      <c r="E139" s="26"/>
      <c r="F139" s="26">
        <f t="shared" ref="F139:F177" si="3">D139+E139</f>
        <v>0</v>
      </c>
      <c r="G139" s="82"/>
    </row>
    <row r="140" spans="1:8" ht="39.75" customHeight="1" x14ac:dyDescent="0.25">
      <c r="A140" s="29">
        <v>50</v>
      </c>
      <c r="B140" s="25" t="s">
        <v>197</v>
      </c>
      <c r="C140" s="25" t="s">
        <v>95</v>
      </c>
      <c r="D140" s="103">
        <v>84117.175799999997</v>
      </c>
      <c r="E140" s="103"/>
      <c r="F140" s="26">
        <f t="shared" si="3"/>
        <v>84117.175799999997</v>
      </c>
      <c r="G140" s="29" t="s">
        <v>6</v>
      </c>
    </row>
    <row r="141" spans="1:8" ht="32.25" customHeight="1" x14ac:dyDescent="0.25">
      <c r="A141" s="29">
        <v>51</v>
      </c>
      <c r="B141" s="31" t="s">
        <v>198</v>
      </c>
      <c r="C141" s="25" t="s">
        <v>95</v>
      </c>
      <c r="D141" s="103">
        <v>50000</v>
      </c>
      <c r="E141" s="103"/>
      <c r="F141" s="26">
        <f t="shared" si="3"/>
        <v>50000</v>
      </c>
      <c r="G141" s="29" t="s">
        <v>6</v>
      </c>
    </row>
    <row r="142" spans="1:8" ht="45.75" x14ac:dyDescent="0.25">
      <c r="A142" s="29">
        <v>52</v>
      </c>
      <c r="B142" s="31" t="s">
        <v>199</v>
      </c>
      <c r="C142" s="100" t="s">
        <v>200</v>
      </c>
      <c r="D142" s="103">
        <v>197018.3</v>
      </c>
      <c r="E142" s="103"/>
      <c r="F142" s="26">
        <f t="shared" si="3"/>
        <v>197018.3</v>
      </c>
      <c r="G142" s="66" t="s">
        <v>151</v>
      </c>
    </row>
    <row r="143" spans="1:8" ht="40.5" customHeight="1" x14ac:dyDescent="0.25">
      <c r="A143" s="29">
        <v>53</v>
      </c>
      <c r="B143" s="25" t="s">
        <v>201</v>
      </c>
      <c r="C143" s="25" t="s">
        <v>95</v>
      </c>
      <c r="D143" s="103">
        <v>248054.23</v>
      </c>
      <c r="E143" s="103"/>
      <c r="F143" s="26">
        <f t="shared" si="3"/>
        <v>248054.23</v>
      </c>
      <c r="G143" s="29" t="s">
        <v>153</v>
      </c>
    </row>
    <row r="144" spans="1:8" ht="54.75" customHeight="1" x14ac:dyDescent="0.25">
      <c r="A144" s="153">
        <v>54</v>
      </c>
      <c r="B144" s="152" t="s">
        <v>487</v>
      </c>
      <c r="C144" s="154" t="s">
        <v>488</v>
      </c>
      <c r="D144" s="155"/>
      <c r="E144" s="155">
        <v>250000</v>
      </c>
      <c r="F144" s="155">
        <f t="shared" si="3"/>
        <v>250000</v>
      </c>
      <c r="G144" s="153" t="s">
        <v>66</v>
      </c>
    </row>
    <row r="145" spans="1:7" ht="45" customHeight="1" x14ac:dyDescent="0.25">
      <c r="A145" s="29">
        <v>55</v>
      </c>
      <c r="B145" s="25" t="s">
        <v>202</v>
      </c>
      <c r="C145" s="25" t="s">
        <v>203</v>
      </c>
      <c r="D145" s="26">
        <v>44368</v>
      </c>
      <c r="E145" s="26"/>
      <c r="F145" s="26">
        <f t="shared" si="3"/>
        <v>44368</v>
      </c>
      <c r="G145" s="66" t="s">
        <v>151</v>
      </c>
    </row>
    <row r="146" spans="1:7" ht="48" customHeight="1" x14ac:dyDescent="0.25">
      <c r="A146" s="29">
        <v>56</v>
      </c>
      <c r="B146" s="25" t="s">
        <v>204</v>
      </c>
      <c r="C146" s="25" t="s">
        <v>205</v>
      </c>
      <c r="D146" s="103">
        <v>19755.009999999998</v>
      </c>
      <c r="E146" s="103"/>
      <c r="F146" s="26">
        <f t="shared" si="3"/>
        <v>19755.009999999998</v>
      </c>
      <c r="G146" s="66" t="s">
        <v>151</v>
      </c>
    </row>
    <row r="147" spans="1:7" ht="45.75" x14ac:dyDescent="0.25">
      <c r="A147" s="29">
        <v>57</v>
      </c>
      <c r="B147" s="31" t="s">
        <v>206</v>
      </c>
      <c r="C147" s="25" t="s">
        <v>207</v>
      </c>
      <c r="D147" s="103">
        <v>20762.34</v>
      </c>
      <c r="E147" s="103"/>
      <c r="F147" s="26">
        <f t="shared" si="3"/>
        <v>20762.34</v>
      </c>
      <c r="G147" s="66" t="s">
        <v>151</v>
      </c>
    </row>
    <row r="148" spans="1:7" ht="49.5" customHeight="1" x14ac:dyDescent="0.25">
      <c r="A148" s="29">
        <v>58</v>
      </c>
      <c r="B148" s="31" t="s">
        <v>208</v>
      </c>
      <c r="C148" s="25" t="s">
        <v>163</v>
      </c>
      <c r="D148" s="103">
        <v>50284.25</v>
      </c>
      <c r="E148" s="103"/>
      <c r="F148" s="26">
        <f t="shared" si="3"/>
        <v>50284.25</v>
      </c>
      <c r="G148" s="66" t="s">
        <v>151</v>
      </c>
    </row>
    <row r="149" spans="1:7" ht="15.75" x14ac:dyDescent="0.25">
      <c r="A149" s="29"/>
      <c r="B149" s="80" t="s">
        <v>7</v>
      </c>
      <c r="C149" s="80"/>
      <c r="D149" s="96">
        <f>SUM(D140:D148)</f>
        <v>714359.30579999997</v>
      </c>
      <c r="E149" s="96">
        <v>300000</v>
      </c>
      <c r="F149" s="198">
        <f>SUM(F140:F148)</f>
        <v>964359.30579999997</v>
      </c>
      <c r="G149" s="82"/>
    </row>
    <row r="150" spans="1:7" ht="15.75" x14ac:dyDescent="0.25">
      <c r="A150" s="29"/>
      <c r="B150" s="86" t="s">
        <v>209</v>
      </c>
      <c r="C150" s="86"/>
      <c r="D150" s="26"/>
      <c r="E150" s="26"/>
      <c r="F150" s="26">
        <f t="shared" si="3"/>
        <v>0</v>
      </c>
      <c r="G150" s="82"/>
    </row>
    <row r="151" spans="1:7" ht="43.5" customHeight="1" x14ac:dyDescent="0.25">
      <c r="A151" s="29">
        <v>59</v>
      </c>
      <c r="B151" s="147" t="s">
        <v>210</v>
      </c>
      <c r="C151" s="148" t="s">
        <v>211</v>
      </c>
      <c r="D151" s="149">
        <v>70000</v>
      </c>
      <c r="E151" s="149">
        <v>-70000</v>
      </c>
      <c r="F151" s="149">
        <f t="shared" si="3"/>
        <v>0</v>
      </c>
      <c r="G151" s="66" t="s">
        <v>490</v>
      </c>
    </row>
    <row r="152" spans="1:7" ht="45" x14ac:dyDescent="0.25">
      <c r="A152" s="29">
        <v>60</v>
      </c>
      <c r="B152" s="69" t="s">
        <v>212</v>
      </c>
      <c r="C152" s="25" t="s">
        <v>211</v>
      </c>
      <c r="D152" s="26">
        <v>20000</v>
      </c>
      <c r="E152" s="26"/>
      <c r="F152" s="26">
        <f t="shared" si="3"/>
        <v>20000</v>
      </c>
      <c r="G152" s="29" t="s">
        <v>6</v>
      </c>
    </row>
    <row r="153" spans="1:7" ht="30.75" x14ac:dyDescent="0.25">
      <c r="A153" s="29">
        <v>61</v>
      </c>
      <c r="B153" s="25" t="s">
        <v>213</v>
      </c>
      <c r="C153" s="25" t="s">
        <v>95</v>
      </c>
      <c r="D153" s="26">
        <v>10000</v>
      </c>
      <c r="E153" s="26"/>
      <c r="F153" s="26">
        <f t="shared" si="3"/>
        <v>10000</v>
      </c>
      <c r="G153" s="29" t="s">
        <v>6</v>
      </c>
    </row>
    <row r="154" spans="1:7" ht="15.75" x14ac:dyDescent="0.25">
      <c r="A154" s="29"/>
      <c r="B154" s="80" t="s">
        <v>7</v>
      </c>
      <c r="C154" s="80"/>
      <c r="D154" s="146">
        <f>SUM(D151:D153)</f>
        <v>100000</v>
      </c>
      <c r="E154" s="96">
        <v>-70000</v>
      </c>
      <c r="F154" s="160">
        <f t="shared" si="3"/>
        <v>30000</v>
      </c>
      <c r="G154" s="82"/>
    </row>
    <row r="155" spans="1:7" ht="15.75" x14ac:dyDescent="0.25">
      <c r="A155" s="29"/>
      <c r="B155" s="86" t="s">
        <v>214</v>
      </c>
      <c r="C155" s="86"/>
      <c r="D155" s="26"/>
      <c r="E155" s="26"/>
      <c r="F155" s="26">
        <f t="shared" si="3"/>
        <v>0</v>
      </c>
      <c r="G155" s="82"/>
    </row>
    <row r="156" spans="1:7" ht="45.75" x14ac:dyDescent="0.25">
      <c r="A156" s="29">
        <v>62</v>
      </c>
      <c r="B156" s="25" t="s">
        <v>215</v>
      </c>
      <c r="C156" s="25" t="s">
        <v>95</v>
      </c>
      <c r="D156" s="103">
        <v>15000</v>
      </c>
      <c r="E156" s="103"/>
      <c r="F156" s="26">
        <f t="shared" si="3"/>
        <v>15000</v>
      </c>
      <c r="G156" s="29" t="s">
        <v>6</v>
      </c>
    </row>
    <row r="157" spans="1:7" ht="45.75" x14ac:dyDescent="0.25">
      <c r="A157" s="29">
        <v>63</v>
      </c>
      <c r="B157" s="25" t="s">
        <v>216</v>
      </c>
      <c r="C157" s="25" t="s">
        <v>95</v>
      </c>
      <c r="D157" s="103">
        <v>15000</v>
      </c>
      <c r="E157" s="103"/>
      <c r="F157" s="26">
        <f t="shared" si="3"/>
        <v>15000</v>
      </c>
      <c r="G157" s="29" t="s">
        <v>6</v>
      </c>
    </row>
    <row r="158" spans="1:7" ht="30.75" x14ac:dyDescent="0.25">
      <c r="A158" s="29">
        <v>64</v>
      </c>
      <c r="B158" s="25" t="s">
        <v>217</v>
      </c>
      <c r="C158" s="25" t="s">
        <v>95</v>
      </c>
      <c r="D158" s="103">
        <v>50000</v>
      </c>
      <c r="E158" s="103"/>
      <c r="F158" s="26">
        <f t="shared" si="3"/>
        <v>50000</v>
      </c>
      <c r="G158" s="29" t="s">
        <v>6</v>
      </c>
    </row>
    <row r="159" spans="1:7" ht="60.75" x14ac:dyDescent="0.25">
      <c r="A159" s="29">
        <v>65</v>
      </c>
      <c r="B159" s="31" t="s">
        <v>218</v>
      </c>
      <c r="C159" s="25" t="s">
        <v>219</v>
      </c>
      <c r="D159" s="103">
        <v>320000</v>
      </c>
      <c r="E159" s="103">
        <v>-200000</v>
      </c>
      <c r="F159" s="26">
        <f t="shared" si="3"/>
        <v>120000</v>
      </c>
      <c r="G159" s="29" t="s">
        <v>6</v>
      </c>
    </row>
    <row r="160" spans="1:7" ht="45.75" x14ac:dyDescent="0.25">
      <c r="A160" s="29">
        <v>66</v>
      </c>
      <c r="B160" s="31" t="s">
        <v>220</v>
      </c>
      <c r="C160" s="25"/>
      <c r="D160" s="103">
        <v>20000</v>
      </c>
      <c r="E160" s="103"/>
      <c r="F160" s="26">
        <f t="shared" si="3"/>
        <v>20000</v>
      </c>
      <c r="G160" s="66" t="s">
        <v>153</v>
      </c>
    </row>
    <row r="161" spans="1:7" ht="45.75" x14ac:dyDescent="0.25">
      <c r="A161" s="29">
        <v>67</v>
      </c>
      <c r="B161" s="25" t="s">
        <v>221</v>
      </c>
      <c r="C161" s="25"/>
      <c r="D161" s="103">
        <v>60000</v>
      </c>
      <c r="E161" s="103"/>
      <c r="F161" s="26">
        <f t="shared" si="3"/>
        <v>60000</v>
      </c>
      <c r="G161" s="66" t="s">
        <v>6</v>
      </c>
    </row>
    <row r="162" spans="1:7" ht="60.75" x14ac:dyDescent="0.25">
      <c r="A162" s="29">
        <v>68</v>
      </c>
      <c r="B162" s="25" t="s">
        <v>222</v>
      </c>
      <c r="C162" s="25" t="s">
        <v>95</v>
      </c>
      <c r="D162" s="103">
        <v>40000</v>
      </c>
      <c r="E162" s="103"/>
      <c r="F162" s="26">
        <f t="shared" si="3"/>
        <v>40000</v>
      </c>
      <c r="G162" s="29" t="s">
        <v>6</v>
      </c>
    </row>
    <row r="163" spans="1:7" ht="15.75" x14ac:dyDescent="0.25">
      <c r="A163" s="29"/>
      <c r="B163" s="80" t="s">
        <v>7</v>
      </c>
      <c r="C163" s="80"/>
      <c r="D163" s="104">
        <f>SUM(D156:D162)</f>
        <v>520000</v>
      </c>
      <c r="E163" s="104">
        <f>SUM(E156:E162)</f>
        <v>-200000</v>
      </c>
      <c r="F163" s="198">
        <f>SUM(F156:F162)</f>
        <v>320000</v>
      </c>
      <c r="G163" s="82"/>
    </row>
    <row r="164" spans="1:7" ht="37.5" customHeight="1" x14ac:dyDescent="0.25">
      <c r="A164" s="29">
        <v>69</v>
      </c>
      <c r="B164" s="80" t="s">
        <v>223</v>
      </c>
      <c r="C164" s="80"/>
      <c r="D164" s="26"/>
      <c r="E164" s="26"/>
      <c r="F164" s="26">
        <f t="shared" si="3"/>
        <v>0</v>
      </c>
      <c r="G164" s="82"/>
    </row>
    <row r="165" spans="1:7" ht="45.75" x14ac:dyDescent="0.25">
      <c r="A165" s="29">
        <v>70</v>
      </c>
      <c r="B165" s="25" t="s">
        <v>224</v>
      </c>
      <c r="C165" s="25" t="s">
        <v>95</v>
      </c>
      <c r="D165" s="79">
        <v>126176</v>
      </c>
      <c r="E165" s="194">
        <v>118605</v>
      </c>
      <c r="F165" s="26">
        <f t="shared" si="3"/>
        <v>244781</v>
      </c>
      <c r="G165" s="29" t="s">
        <v>6</v>
      </c>
    </row>
    <row r="166" spans="1:7" ht="51" customHeight="1" x14ac:dyDescent="0.25">
      <c r="A166" s="29">
        <v>71</v>
      </c>
      <c r="B166" s="25" t="s">
        <v>225</v>
      </c>
      <c r="C166" s="25" t="s">
        <v>226</v>
      </c>
      <c r="D166" s="79">
        <v>15000</v>
      </c>
      <c r="E166" s="79"/>
      <c r="F166" s="26">
        <f t="shared" si="3"/>
        <v>15000</v>
      </c>
      <c r="G166" s="29" t="s">
        <v>6</v>
      </c>
    </row>
    <row r="167" spans="1:7" ht="30.75" x14ac:dyDescent="0.25">
      <c r="A167" s="29">
        <v>72</v>
      </c>
      <c r="B167" s="25" t="s">
        <v>227</v>
      </c>
      <c r="C167" s="25" t="s">
        <v>95</v>
      </c>
      <c r="D167" s="26">
        <v>34591.31</v>
      </c>
      <c r="E167" s="26"/>
      <c r="F167" s="26">
        <f t="shared" si="3"/>
        <v>34591.31</v>
      </c>
      <c r="G167" s="29" t="s">
        <v>6</v>
      </c>
    </row>
    <row r="168" spans="1:7" ht="45.75" x14ac:dyDescent="0.25">
      <c r="A168" s="29">
        <v>73</v>
      </c>
      <c r="B168" s="25" t="s">
        <v>228</v>
      </c>
      <c r="C168" s="25" t="s">
        <v>135</v>
      </c>
      <c r="D168" s="79">
        <v>60000</v>
      </c>
      <c r="E168" s="79"/>
      <c r="F168" s="26">
        <f t="shared" si="3"/>
        <v>60000</v>
      </c>
      <c r="G168" s="29" t="s">
        <v>6</v>
      </c>
    </row>
    <row r="169" spans="1:7" ht="31.5" customHeight="1" x14ac:dyDescent="0.25">
      <c r="A169" s="29">
        <v>74</v>
      </c>
      <c r="B169" s="25" t="s">
        <v>229</v>
      </c>
      <c r="C169" s="25" t="s">
        <v>230</v>
      </c>
      <c r="D169" s="79">
        <v>17000</v>
      </c>
      <c r="E169" s="79"/>
      <c r="F169" s="26">
        <f t="shared" si="3"/>
        <v>17000</v>
      </c>
      <c r="G169" s="29" t="s">
        <v>153</v>
      </c>
    </row>
    <row r="170" spans="1:7" ht="42" customHeight="1" x14ac:dyDescent="0.25">
      <c r="A170" s="29">
        <v>75</v>
      </c>
      <c r="B170" s="25" t="s">
        <v>231</v>
      </c>
      <c r="C170" s="25" t="s">
        <v>135</v>
      </c>
      <c r="D170" s="79">
        <v>40000</v>
      </c>
      <c r="E170" s="79"/>
      <c r="F170" s="26">
        <f t="shared" si="3"/>
        <v>40000</v>
      </c>
      <c r="G170" s="29" t="s">
        <v>6</v>
      </c>
    </row>
    <row r="171" spans="1:7" ht="15.75" x14ac:dyDescent="0.25">
      <c r="A171" s="29"/>
      <c r="B171" s="80" t="s">
        <v>7</v>
      </c>
      <c r="C171" s="80"/>
      <c r="D171" s="84">
        <f>SUM(D165:D170)</f>
        <v>292767.31</v>
      </c>
      <c r="E171" s="84">
        <v>118605</v>
      </c>
      <c r="F171" s="160">
        <f t="shared" si="3"/>
        <v>411372.31</v>
      </c>
      <c r="G171" s="82"/>
    </row>
    <row r="172" spans="1:7" ht="15.75" x14ac:dyDescent="0.25">
      <c r="A172" s="29"/>
      <c r="B172" s="80" t="s">
        <v>232</v>
      </c>
      <c r="C172" s="80"/>
      <c r="D172" s="26"/>
      <c r="E172" s="26"/>
      <c r="F172" s="26">
        <f t="shared" si="3"/>
        <v>0</v>
      </c>
      <c r="G172" s="82"/>
    </row>
    <row r="173" spans="1:7" ht="39" customHeight="1" thickBot="1" x14ac:dyDescent="0.3">
      <c r="A173" s="29">
        <v>76</v>
      </c>
      <c r="B173" s="31" t="s">
        <v>233</v>
      </c>
      <c r="C173" s="25" t="s">
        <v>95</v>
      </c>
      <c r="D173" s="26">
        <v>100000</v>
      </c>
      <c r="E173" s="26"/>
      <c r="F173" s="26">
        <f t="shared" si="3"/>
        <v>100000</v>
      </c>
      <c r="G173" s="29" t="s">
        <v>6</v>
      </c>
    </row>
    <row r="174" spans="1:7" ht="51" customHeight="1" thickBot="1" x14ac:dyDescent="0.35">
      <c r="A174" s="29">
        <v>77</v>
      </c>
      <c r="B174" s="25" t="s">
        <v>254</v>
      </c>
      <c r="C174" s="25" t="s">
        <v>95</v>
      </c>
      <c r="D174" s="199">
        <v>210292.93950000001</v>
      </c>
      <c r="E174" s="26">
        <v>-90857.52</v>
      </c>
      <c r="F174" s="26">
        <f t="shared" si="3"/>
        <v>119435.4195</v>
      </c>
      <c r="G174" s="29" t="s">
        <v>6</v>
      </c>
    </row>
    <row r="175" spans="1:7" ht="15.75" x14ac:dyDescent="0.25">
      <c r="A175" s="29"/>
      <c r="B175" s="80" t="s">
        <v>7</v>
      </c>
      <c r="C175" s="80"/>
      <c r="D175" s="92">
        <f>SUM(D173:D174)</f>
        <v>310292.93949999998</v>
      </c>
      <c r="E175" s="84">
        <f>SUM(E173:E174)</f>
        <v>-90857.52</v>
      </c>
      <c r="F175" s="160">
        <f t="shared" si="3"/>
        <v>219435.41949999996</v>
      </c>
      <c r="G175" s="82"/>
    </row>
    <row r="176" spans="1:7" ht="15.75" x14ac:dyDescent="0.25">
      <c r="A176" s="19"/>
      <c r="B176" s="98" t="s">
        <v>234</v>
      </c>
      <c r="C176" s="98"/>
      <c r="D176" s="145">
        <f>D175+D171+D163+D154+D149+D138+D132+D125+D120+D112+D107+D100+D85</f>
        <v>3550273.1445499994</v>
      </c>
      <c r="E176" s="105"/>
      <c r="F176" s="141">
        <f>F175+F171+F163+F154+F149+F138+F132+F125+F120+F112+F107+F100+F96+F85</f>
        <v>4389462.9645499997</v>
      </c>
      <c r="G176" s="105"/>
    </row>
    <row r="177" spans="1:7" ht="15.75" x14ac:dyDescent="0.25">
      <c r="A177" s="19"/>
      <c r="B177" s="98"/>
      <c r="C177" s="98"/>
      <c r="D177" s="105"/>
      <c r="E177" s="105"/>
      <c r="F177" s="26">
        <f t="shared" si="3"/>
        <v>0</v>
      </c>
      <c r="G177" s="82"/>
    </row>
    <row r="178" spans="1:7" ht="15.75" x14ac:dyDescent="0.25">
      <c r="A178" s="319" t="s">
        <v>235</v>
      </c>
      <c r="B178" s="319"/>
      <c r="C178" s="319"/>
      <c r="D178" s="319"/>
      <c r="E178" s="319"/>
      <c r="F178" s="319"/>
      <c r="G178" s="319"/>
    </row>
    <row r="179" spans="1:7" ht="45" x14ac:dyDescent="0.25">
      <c r="A179" s="27" t="s">
        <v>0</v>
      </c>
      <c r="B179" s="27" t="s">
        <v>1</v>
      </c>
      <c r="C179" s="27" t="s">
        <v>80</v>
      </c>
      <c r="D179" s="28" t="s">
        <v>236</v>
      </c>
      <c r="E179" s="28"/>
      <c r="F179" s="28"/>
      <c r="G179" s="28" t="s">
        <v>3</v>
      </c>
    </row>
    <row r="180" spans="1:7" ht="15.75" x14ac:dyDescent="0.25">
      <c r="A180" s="29"/>
      <c r="B180" s="315" t="s">
        <v>237</v>
      </c>
      <c r="C180" s="315"/>
      <c r="D180" s="315"/>
      <c r="E180" s="315"/>
      <c r="F180" s="315"/>
      <c r="G180" s="315"/>
    </row>
    <row r="181" spans="1:7" ht="30.75" x14ac:dyDescent="0.25">
      <c r="A181" s="29">
        <v>1</v>
      </c>
      <c r="B181" s="31" t="s">
        <v>238</v>
      </c>
      <c r="C181" s="31"/>
      <c r="D181" s="102">
        <v>20000</v>
      </c>
      <c r="E181" s="102"/>
      <c r="F181" s="102">
        <f>D181+E181</f>
        <v>20000</v>
      </c>
      <c r="G181" s="29" t="s">
        <v>6</v>
      </c>
    </row>
    <row r="182" spans="1:7" ht="45.75" x14ac:dyDescent="0.25">
      <c r="A182" s="29">
        <v>2</v>
      </c>
      <c r="B182" s="25" t="s">
        <v>239</v>
      </c>
      <c r="C182" s="25" t="s">
        <v>95</v>
      </c>
      <c r="D182" s="26">
        <v>20000</v>
      </c>
      <c r="E182" s="26"/>
      <c r="F182" s="102">
        <f t="shared" ref="F182:F194" si="4">D182+E182</f>
        <v>20000</v>
      </c>
      <c r="G182" s="30" t="s">
        <v>6</v>
      </c>
    </row>
    <row r="183" spans="1:7" ht="45.75" x14ac:dyDescent="0.25">
      <c r="A183" s="29">
        <v>3</v>
      </c>
      <c r="B183" s="25" t="s">
        <v>240</v>
      </c>
      <c r="C183" s="25" t="s">
        <v>95</v>
      </c>
      <c r="D183" s="26">
        <v>20000</v>
      </c>
      <c r="E183" s="26"/>
      <c r="F183" s="102">
        <f t="shared" si="4"/>
        <v>20000</v>
      </c>
      <c r="G183" s="29" t="s">
        <v>6</v>
      </c>
    </row>
    <row r="184" spans="1:7" ht="50.25" customHeight="1" x14ac:dyDescent="0.25">
      <c r="A184" s="29">
        <v>4</v>
      </c>
      <c r="B184" s="25" t="s">
        <v>241</v>
      </c>
      <c r="C184" s="25" t="s">
        <v>95</v>
      </c>
      <c r="D184" s="26">
        <v>100000</v>
      </c>
      <c r="E184" s="26"/>
      <c r="F184" s="102">
        <f t="shared" si="4"/>
        <v>100000</v>
      </c>
      <c r="G184" s="29" t="s">
        <v>6</v>
      </c>
    </row>
    <row r="185" spans="1:7" ht="15.75" x14ac:dyDescent="0.25">
      <c r="A185" s="29"/>
      <c r="B185" s="80" t="s">
        <v>7</v>
      </c>
      <c r="C185" s="80"/>
      <c r="D185" s="106">
        <f>SUM(D181:D184)</f>
        <v>160000</v>
      </c>
      <c r="E185" s="106"/>
      <c r="F185" s="102">
        <f t="shared" si="4"/>
        <v>160000</v>
      </c>
      <c r="G185" s="107"/>
    </row>
    <row r="186" spans="1:7" ht="15.75" x14ac:dyDescent="0.25">
      <c r="A186" s="98" t="s">
        <v>242</v>
      </c>
      <c r="B186" s="108"/>
      <c r="C186" s="108"/>
      <c r="D186" s="108"/>
      <c r="E186" s="108"/>
      <c r="F186" s="102">
        <f t="shared" si="4"/>
        <v>0</v>
      </c>
      <c r="G186" s="108"/>
    </row>
    <row r="187" spans="1:7" ht="40.5" customHeight="1" x14ac:dyDescent="0.25">
      <c r="A187" s="29">
        <v>5</v>
      </c>
      <c r="B187" s="25" t="s">
        <v>243</v>
      </c>
      <c r="C187" s="25" t="s">
        <v>95</v>
      </c>
      <c r="D187" s="26">
        <v>41000</v>
      </c>
      <c r="E187" s="26"/>
      <c r="F187" s="102">
        <f t="shared" si="4"/>
        <v>41000</v>
      </c>
      <c r="G187" s="29" t="s">
        <v>109</v>
      </c>
    </row>
    <row r="188" spans="1:7" ht="30.75" x14ac:dyDescent="0.25">
      <c r="A188" s="29">
        <v>6</v>
      </c>
      <c r="B188" s="25" t="s">
        <v>244</v>
      </c>
      <c r="C188" s="25" t="s">
        <v>245</v>
      </c>
      <c r="D188" s="26">
        <v>50000</v>
      </c>
      <c r="E188" s="26"/>
      <c r="F188" s="102">
        <f t="shared" si="4"/>
        <v>50000</v>
      </c>
      <c r="G188" s="30" t="s">
        <v>109</v>
      </c>
    </row>
    <row r="189" spans="1:7" ht="46.5" customHeight="1" x14ac:dyDescent="0.25">
      <c r="A189" s="29">
        <v>7</v>
      </c>
      <c r="B189" s="25" t="s">
        <v>246</v>
      </c>
      <c r="C189" s="25" t="s">
        <v>247</v>
      </c>
      <c r="D189" s="26">
        <v>100000</v>
      </c>
      <c r="E189" s="26"/>
      <c r="F189" s="102">
        <f t="shared" si="4"/>
        <v>100000</v>
      </c>
      <c r="G189" s="30" t="s">
        <v>66</v>
      </c>
    </row>
    <row r="190" spans="1:7" ht="30.75" x14ac:dyDescent="0.25">
      <c r="A190" s="29">
        <v>8</v>
      </c>
      <c r="B190" s="25" t="s">
        <v>248</v>
      </c>
      <c r="C190" s="25" t="s">
        <v>247</v>
      </c>
      <c r="D190" s="26">
        <v>114000</v>
      </c>
      <c r="E190" s="26"/>
      <c r="F190" s="102">
        <f t="shared" si="4"/>
        <v>114000</v>
      </c>
      <c r="G190" s="30" t="s">
        <v>249</v>
      </c>
    </row>
    <row r="191" spans="1:7" ht="45.75" x14ac:dyDescent="0.25">
      <c r="A191" s="29">
        <v>9</v>
      </c>
      <c r="B191" s="25" t="s">
        <v>250</v>
      </c>
      <c r="C191" s="25" t="s">
        <v>251</v>
      </c>
      <c r="D191" s="26">
        <v>60000</v>
      </c>
      <c r="E191" s="26"/>
      <c r="F191" s="102">
        <f t="shared" si="4"/>
        <v>60000</v>
      </c>
      <c r="G191" s="30" t="s">
        <v>109</v>
      </c>
    </row>
    <row r="192" spans="1:7" ht="45.75" x14ac:dyDescent="0.25">
      <c r="A192" s="29">
        <v>10</v>
      </c>
      <c r="B192" s="25" t="s">
        <v>252</v>
      </c>
      <c r="C192" s="25" t="s">
        <v>253</v>
      </c>
      <c r="D192" s="26">
        <v>60000</v>
      </c>
      <c r="E192" s="26"/>
      <c r="F192" s="102">
        <f t="shared" si="4"/>
        <v>60000</v>
      </c>
      <c r="G192" s="30" t="s">
        <v>249</v>
      </c>
    </row>
    <row r="193" spans="1:7" ht="15.75" x14ac:dyDescent="0.25">
      <c r="A193" s="29"/>
      <c r="B193" s="80" t="s">
        <v>7</v>
      </c>
      <c r="C193" s="80"/>
      <c r="D193" s="106">
        <f>SUM(D187:D192)</f>
        <v>425000</v>
      </c>
      <c r="E193" s="106"/>
      <c r="F193" s="102">
        <f t="shared" si="4"/>
        <v>425000</v>
      </c>
      <c r="G193" s="29"/>
    </row>
    <row r="194" spans="1:7" ht="15.75" x14ac:dyDescent="0.25">
      <c r="A194" s="19"/>
      <c r="B194" s="98" t="s">
        <v>234</v>
      </c>
      <c r="C194" s="105"/>
      <c r="D194" s="105">
        <f>D193+D185</f>
        <v>585000</v>
      </c>
      <c r="E194" s="105"/>
      <c r="F194" s="102">
        <f t="shared" si="4"/>
        <v>585000</v>
      </c>
      <c r="G194" s="82"/>
    </row>
    <row r="195" spans="1:7" ht="15.75" x14ac:dyDescent="0.25">
      <c r="A195" s="22"/>
      <c r="B195" s="22"/>
      <c r="C195" s="22"/>
      <c r="D195" s="22"/>
      <c r="E195" s="22"/>
      <c r="F195" s="22"/>
      <c r="G195" s="22"/>
    </row>
    <row r="196" spans="1:7" ht="15.75" x14ac:dyDescent="0.25">
      <c r="A196" s="22"/>
      <c r="B196" s="22"/>
      <c r="C196" s="22"/>
      <c r="D196" s="22"/>
      <c r="E196" s="22"/>
      <c r="F196" s="22"/>
      <c r="G196" s="22"/>
    </row>
    <row r="197" spans="1:7" ht="18.75" x14ac:dyDescent="0.3">
      <c r="A197" s="324" t="s">
        <v>273</v>
      </c>
      <c r="B197" s="325"/>
      <c r="C197" s="325"/>
      <c r="D197" s="325"/>
      <c r="E197" s="325"/>
      <c r="F197" s="325"/>
      <c r="G197" s="326"/>
    </row>
    <row r="198" spans="1:7" ht="45.75" x14ac:dyDescent="0.25">
      <c r="A198" s="29" t="s">
        <v>0</v>
      </c>
      <c r="B198" s="29" t="s">
        <v>1</v>
      </c>
      <c r="C198" s="22" t="s">
        <v>80</v>
      </c>
      <c r="D198" s="30" t="s">
        <v>70</v>
      </c>
      <c r="E198" s="30"/>
      <c r="F198" s="30"/>
      <c r="G198" s="30" t="s">
        <v>3</v>
      </c>
    </row>
    <row r="199" spans="1:7" ht="45" customHeight="1" x14ac:dyDescent="0.25">
      <c r="A199" s="29">
        <v>1</v>
      </c>
      <c r="B199" s="25" t="s">
        <v>266</v>
      </c>
      <c r="C199" s="22" t="s">
        <v>255</v>
      </c>
      <c r="D199" s="26">
        <v>45859</v>
      </c>
      <c r="E199" s="26"/>
      <c r="F199" s="26">
        <f>D199+E199</f>
        <v>45859</v>
      </c>
      <c r="G199" s="66" t="s">
        <v>6</v>
      </c>
    </row>
    <row r="200" spans="1:7" ht="38.25" customHeight="1" x14ac:dyDescent="0.25">
      <c r="A200" s="29">
        <v>2</v>
      </c>
      <c r="B200" s="31" t="s">
        <v>199</v>
      </c>
      <c r="C200" s="22" t="s">
        <v>255</v>
      </c>
      <c r="D200" s="26">
        <v>280000</v>
      </c>
      <c r="E200" s="26">
        <v>-280000</v>
      </c>
      <c r="F200" s="26">
        <f t="shared" ref="F200:F219" si="5">D200+E200</f>
        <v>0</v>
      </c>
      <c r="G200" s="73" t="s">
        <v>66</v>
      </c>
    </row>
    <row r="201" spans="1:7" ht="46.5" customHeight="1" x14ac:dyDescent="0.25">
      <c r="A201" s="29">
        <v>3</v>
      </c>
      <c r="B201" s="31" t="s">
        <v>267</v>
      </c>
      <c r="C201" s="22" t="s">
        <v>274</v>
      </c>
      <c r="D201" s="26">
        <v>50000</v>
      </c>
      <c r="E201" s="26">
        <v>-50000</v>
      </c>
      <c r="F201" s="26">
        <f t="shared" si="5"/>
        <v>0</v>
      </c>
      <c r="G201" s="73" t="s">
        <v>66</v>
      </c>
    </row>
    <row r="202" spans="1:7" ht="42" customHeight="1" x14ac:dyDescent="0.25">
      <c r="A202" s="29">
        <v>4</v>
      </c>
      <c r="B202" s="31" t="s">
        <v>268</v>
      </c>
      <c r="C202" s="22" t="s">
        <v>275</v>
      </c>
      <c r="D202" s="26">
        <v>50000</v>
      </c>
      <c r="E202" s="26">
        <v>-50000</v>
      </c>
      <c r="F202" s="26">
        <f t="shared" si="5"/>
        <v>0</v>
      </c>
      <c r="G202" s="73" t="s">
        <v>66</v>
      </c>
    </row>
    <row r="203" spans="1:7" ht="41.25" customHeight="1" x14ac:dyDescent="0.25">
      <c r="A203" s="29">
        <v>5</v>
      </c>
      <c r="B203" s="31" t="s">
        <v>269</v>
      </c>
      <c r="C203" s="22" t="s">
        <v>276</v>
      </c>
      <c r="D203" s="26">
        <v>350000</v>
      </c>
      <c r="E203" s="26">
        <v>-350000</v>
      </c>
      <c r="F203" s="26">
        <f t="shared" si="5"/>
        <v>0</v>
      </c>
      <c r="G203" s="73" t="s">
        <v>66</v>
      </c>
    </row>
    <row r="204" spans="1:7" ht="63.75" customHeight="1" x14ac:dyDescent="0.25">
      <c r="A204" s="29">
        <v>6</v>
      </c>
      <c r="B204" s="137" t="s">
        <v>469</v>
      </c>
      <c r="C204" s="22" t="s">
        <v>255</v>
      </c>
      <c r="D204" s="26">
        <v>150000</v>
      </c>
      <c r="E204" s="26">
        <v>-10018.040000000001</v>
      </c>
      <c r="F204" s="26">
        <f t="shared" si="5"/>
        <v>139981.96</v>
      </c>
      <c r="G204" s="73" t="s">
        <v>66</v>
      </c>
    </row>
    <row r="205" spans="1:7" ht="40.5" customHeight="1" x14ac:dyDescent="0.25">
      <c r="A205" s="29">
        <v>7</v>
      </c>
      <c r="B205" s="25" t="s">
        <v>270</v>
      </c>
      <c r="C205" s="22" t="s">
        <v>205</v>
      </c>
      <c r="D205" s="26">
        <v>50000</v>
      </c>
      <c r="E205" s="26"/>
      <c r="F205" s="26">
        <f t="shared" si="5"/>
        <v>50000</v>
      </c>
      <c r="G205" s="73" t="s">
        <v>66</v>
      </c>
    </row>
    <row r="206" spans="1:7" ht="45" customHeight="1" x14ac:dyDescent="0.25">
      <c r="A206" s="29">
        <v>8</v>
      </c>
      <c r="B206" s="25" t="s">
        <v>271</v>
      </c>
      <c r="C206" s="22" t="s">
        <v>255</v>
      </c>
      <c r="D206" s="26">
        <v>152419</v>
      </c>
      <c r="E206" s="26">
        <v>-152419</v>
      </c>
      <c r="F206" s="26">
        <f t="shared" si="5"/>
        <v>0</v>
      </c>
      <c r="G206" s="73" t="s">
        <v>66</v>
      </c>
    </row>
    <row r="207" spans="1:7" ht="45.75" x14ac:dyDescent="0.25">
      <c r="A207" s="29">
        <v>9</v>
      </c>
      <c r="B207" s="25" t="s">
        <v>272</v>
      </c>
      <c r="C207" s="22" t="s">
        <v>255</v>
      </c>
      <c r="D207" s="26">
        <v>50000</v>
      </c>
      <c r="E207" s="26"/>
      <c r="F207" s="26">
        <f t="shared" si="5"/>
        <v>50000</v>
      </c>
      <c r="G207" s="73" t="s">
        <v>66</v>
      </c>
    </row>
    <row r="208" spans="1:7" ht="18" x14ac:dyDescent="0.25">
      <c r="A208" s="19"/>
      <c r="B208" s="98" t="s">
        <v>7</v>
      </c>
      <c r="C208" s="99"/>
      <c r="D208" s="142">
        <f>SUM(D199:D207)</f>
        <v>1178278</v>
      </c>
      <c r="E208" s="116">
        <f>SUM(E199:E207)</f>
        <v>-892437.04</v>
      </c>
      <c r="F208" s="144">
        <f t="shared" si="5"/>
        <v>285840.95999999996</v>
      </c>
      <c r="G208" s="29"/>
    </row>
    <row r="209" spans="1:7" ht="54" customHeight="1" x14ac:dyDescent="0.3">
      <c r="A209" s="29">
        <v>10</v>
      </c>
      <c r="B209" s="110" t="s">
        <v>277</v>
      </c>
      <c r="C209" s="22" t="s">
        <v>274</v>
      </c>
      <c r="D209" s="111">
        <v>115843.74</v>
      </c>
      <c r="E209" s="111">
        <v>-115843.74</v>
      </c>
      <c r="F209" s="26">
        <f t="shared" si="5"/>
        <v>0</v>
      </c>
      <c r="G209" s="56" t="s">
        <v>282</v>
      </c>
    </row>
    <row r="210" spans="1:7" ht="37.5" customHeight="1" x14ac:dyDescent="0.3">
      <c r="A210" s="29">
        <v>11</v>
      </c>
      <c r="B210" s="110" t="s">
        <v>278</v>
      </c>
      <c r="C210" s="22" t="s">
        <v>294</v>
      </c>
      <c r="D210" s="111">
        <v>130705.38</v>
      </c>
      <c r="E210" s="111">
        <v>-130705.38</v>
      </c>
      <c r="F210" s="26">
        <f t="shared" si="5"/>
        <v>0</v>
      </c>
      <c r="G210" s="56" t="s">
        <v>282</v>
      </c>
    </row>
    <row r="211" spans="1:7" ht="64.5" customHeight="1" x14ac:dyDescent="0.3">
      <c r="A211" s="29">
        <v>12</v>
      </c>
      <c r="B211" s="24" t="s">
        <v>279</v>
      </c>
      <c r="C211" s="22" t="s">
        <v>295</v>
      </c>
      <c r="D211" s="111">
        <v>143475.12</v>
      </c>
      <c r="E211" s="111">
        <v>-143475.12</v>
      </c>
      <c r="F211" s="26">
        <f t="shared" si="5"/>
        <v>0</v>
      </c>
      <c r="G211" s="56" t="s">
        <v>282</v>
      </c>
    </row>
    <row r="212" spans="1:7" ht="81" x14ac:dyDescent="0.3">
      <c r="A212" s="29">
        <v>13</v>
      </c>
      <c r="B212" s="112" t="s">
        <v>280</v>
      </c>
      <c r="C212" s="22" t="s">
        <v>296</v>
      </c>
      <c r="D212" s="111">
        <v>167583.01</v>
      </c>
      <c r="E212" s="111">
        <v>-167583.01</v>
      </c>
      <c r="F212" s="26">
        <f t="shared" si="5"/>
        <v>0</v>
      </c>
      <c r="G212" s="56" t="s">
        <v>282</v>
      </c>
    </row>
    <row r="213" spans="1:7" ht="57" customHeight="1" x14ac:dyDescent="0.3">
      <c r="A213" s="29">
        <v>14</v>
      </c>
      <c r="B213" s="24" t="s">
        <v>281</v>
      </c>
      <c r="C213" s="22" t="s">
        <v>297</v>
      </c>
      <c r="D213" s="113">
        <v>166643.20000000001</v>
      </c>
      <c r="E213" s="140">
        <v>-166643.20000000001</v>
      </c>
      <c r="F213" s="26">
        <f t="shared" si="5"/>
        <v>0</v>
      </c>
      <c r="G213" s="56" t="s">
        <v>282</v>
      </c>
    </row>
    <row r="214" spans="1:7" ht="47.25" customHeight="1" x14ac:dyDescent="0.3">
      <c r="A214" s="29"/>
      <c r="B214" s="24" t="s">
        <v>470</v>
      </c>
      <c r="C214" s="22" t="s">
        <v>255</v>
      </c>
      <c r="D214" s="113"/>
      <c r="E214" s="113">
        <v>99736</v>
      </c>
      <c r="F214" s="26">
        <f t="shared" si="5"/>
        <v>99736</v>
      </c>
      <c r="G214" s="56" t="s">
        <v>282</v>
      </c>
    </row>
    <row r="215" spans="1:7" ht="39.75" customHeight="1" x14ac:dyDescent="0.3">
      <c r="A215" s="29"/>
      <c r="B215" s="24" t="s">
        <v>471</v>
      </c>
      <c r="C215" s="22" t="s">
        <v>245</v>
      </c>
      <c r="D215" s="113"/>
      <c r="E215" s="113">
        <v>195472</v>
      </c>
      <c r="F215" s="26">
        <f t="shared" si="5"/>
        <v>195472</v>
      </c>
      <c r="G215" s="56" t="s">
        <v>282</v>
      </c>
    </row>
    <row r="216" spans="1:7" ht="54.75" customHeight="1" x14ac:dyDescent="0.3">
      <c r="A216" s="29"/>
      <c r="B216" s="24" t="s">
        <v>472</v>
      </c>
      <c r="C216" s="22" t="s">
        <v>255</v>
      </c>
      <c r="D216" s="113"/>
      <c r="E216" s="113">
        <v>215996.4</v>
      </c>
      <c r="F216" s="26">
        <f t="shared" si="5"/>
        <v>215996.4</v>
      </c>
      <c r="G216" s="56" t="s">
        <v>282</v>
      </c>
    </row>
    <row r="217" spans="1:7" ht="48.75" customHeight="1" x14ac:dyDescent="0.3">
      <c r="A217" s="29"/>
      <c r="B217" s="24" t="s">
        <v>473</v>
      </c>
      <c r="C217" s="22" t="s">
        <v>276</v>
      </c>
      <c r="D217" s="113"/>
      <c r="E217" s="113"/>
      <c r="F217" s="26">
        <f t="shared" si="5"/>
        <v>0</v>
      </c>
      <c r="G217" s="56" t="s">
        <v>282</v>
      </c>
    </row>
    <row r="218" spans="1:7" ht="20.25" x14ac:dyDescent="0.3">
      <c r="A218" s="109"/>
      <c r="B218" s="62" t="s">
        <v>7</v>
      </c>
      <c r="C218" s="22"/>
      <c r="D218" s="143">
        <f>SUM(D209:D217)</f>
        <v>724250.45</v>
      </c>
      <c r="E218" s="114">
        <f>SUM(E209:E217)</f>
        <v>-213046.04999999996</v>
      </c>
      <c r="F218" s="144">
        <f t="shared" si="5"/>
        <v>511204.4</v>
      </c>
      <c r="G218" s="56"/>
    </row>
    <row r="219" spans="1:7" ht="40.5" x14ac:dyDescent="0.3">
      <c r="A219" s="109"/>
      <c r="B219" s="62" t="s">
        <v>310</v>
      </c>
      <c r="C219" s="22"/>
      <c r="D219" s="143">
        <f>D218+D208</f>
        <v>1902528.45</v>
      </c>
      <c r="E219" s="138">
        <f>E218+E208</f>
        <v>-1105483.0900000001</v>
      </c>
      <c r="F219" s="144">
        <f t="shared" si="5"/>
        <v>797045.35999999987</v>
      </c>
      <c r="G219" s="139">
        <f>F219-F199</f>
        <v>751186.35999999987</v>
      </c>
    </row>
    <row r="220" spans="1:7" ht="20.25" x14ac:dyDescent="0.3">
      <c r="A220" s="109"/>
      <c r="B220" s="62"/>
      <c r="C220" s="22"/>
      <c r="D220" s="114"/>
      <c r="E220" s="114"/>
      <c r="F220" s="114"/>
      <c r="G220" s="56"/>
    </row>
    <row r="221" spans="1:7" ht="15.75" x14ac:dyDescent="0.25">
      <c r="A221" s="22"/>
      <c r="B221" s="320" t="s">
        <v>298</v>
      </c>
      <c r="C221" s="320"/>
      <c r="D221" s="320"/>
      <c r="E221" s="320"/>
      <c r="F221" s="320"/>
      <c r="G221" s="320"/>
    </row>
    <row r="222" spans="1:7" ht="40.5" x14ac:dyDescent="0.25">
      <c r="A222" s="27" t="s">
        <v>0</v>
      </c>
      <c r="B222" s="52" t="s">
        <v>1</v>
      </c>
      <c r="C222" s="22" t="s">
        <v>80</v>
      </c>
      <c r="D222" s="53" t="s">
        <v>283</v>
      </c>
      <c r="E222" s="53"/>
      <c r="F222" s="53"/>
      <c r="G222" s="53" t="s">
        <v>3</v>
      </c>
    </row>
    <row r="223" spans="1:7" ht="54.75" customHeight="1" x14ac:dyDescent="0.3">
      <c r="A223" s="83">
        <v>1</v>
      </c>
      <c r="B223" s="54" t="s">
        <v>97</v>
      </c>
      <c r="C223" s="22" t="s">
        <v>255</v>
      </c>
      <c r="D223" s="55">
        <v>8273.33</v>
      </c>
      <c r="E223" s="55"/>
      <c r="F223" s="55">
        <f>D223+E223</f>
        <v>8273.33</v>
      </c>
      <c r="G223" s="56" t="s">
        <v>6</v>
      </c>
    </row>
    <row r="224" spans="1:7" ht="52.5" customHeight="1" x14ac:dyDescent="0.3">
      <c r="A224" s="83">
        <v>2</v>
      </c>
      <c r="B224" s="54" t="s">
        <v>98</v>
      </c>
      <c r="C224" s="22" t="s">
        <v>255</v>
      </c>
      <c r="D224" s="55">
        <v>2800</v>
      </c>
      <c r="E224" s="55"/>
      <c r="F224" s="55">
        <f t="shared" ref="F224:F234" si="6">D224+E224</f>
        <v>2800</v>
      </c>
      <c r="G224" s="56" t="s">
        <v>6</v>
      </c>
    </row>
    <row r="225" spans="1:7" ht="49.5" customHeight="1" x14ac:dyDescent="0.3">
      <c r="A225" s="83">
        <v>3</v>
      </c>
      <c r="B225" s="54" t="s">
        <v>99</v>
      </c>
      <c r="C225" s="22" t="s">
        <v>255</v>
      </c>
      <c r="D225" s="55">
        <v>9500</v>
      </c>
      <c r="E225" s="55"/>
      <c r="F225" s="55">
        <f t="shared" si="6"/>
        <v>9500</v>
      </c>
      <c r="G225" s="56" t="s">
        <v>6</v>
      </c>
    </row>
    <row r="226" spans="1:7" ht="51" customHeight="1" x14ac:dyDescent="0.3">
      <c r="A226" s="83">
        <v>4</v>
      </c>
      <c r="B226" s="54" t="s">
        <v>100</v>
      </c>
      <c r="C226" s="22" t="s">
        <v>255</v>
      </c>
      <c r="D226" s="55">
        <v>4850</v>
      </c>
      <c r="E226" s="55"/>
      <c r="F226" s="55">
        <f t="shared" si="6"/>
        <v>4850</v>
      </c>
      <c r="G226" s="56" t="s">
        <v>6</v>
      </c>
    </row>
    <row r="227" spans="1:7" ht="42.75" customHeight="1" x14ac:dyDescent="0.3">
      <c r="A227" s="83">
        <v>5</v>
      </c>
      <c r="B227" s="54" t="s">
        <v>101</v>
      </c>
      <c r="C227" s="22" t="s">
        <v>255</v>
      </c>
      <c r="D227" s="55">
        <v>8000</v>
      </c>
      <c r="E227" s="55"/>
      <c r="F227" s="55">
        <f t="shared" si="6"/>
        <v>8000</v>
      </c>
      <c r="G227" s="56" t="s">
        <v>6</v>
      </c>
    </row>
    <row r="228" spans="1:7" ht="81" x14ac:dyDescent="0.3">
      <c r="A228" s="83">
        <v>6</v>
      </c>
      <c r="B228" s="54" t="s">
        <v>102</v>
      </c>
      <c r="C228" s="22" t="s">
        <v>255</v>
      </c>
      <c r="D228" s="55">
        <v>8000</v>
      </c>
      <c r="E228" s="55"/>
      <c r="F228" s="55">
        <f t="shared" si="6"/>
        <v>8000</v>
      </c>
      <c r="G228" s="56" t="s">
        <v>6</v>
      </c>
    </row>
    <row r="229" spans="1:7" ht="44.25" customHeight="1" x14ac:dyDescent="0.3">
      <c r="A229" s="83">
        <v>7</v>
      </c>
      <c r="B229" s="54" t="s">
        <v>103</v>
      </c>
      <c r="C229" s="22" t="s">
        <v>255</v>
      </c>
      <c r="D229" s="55">
        <v>2900</v>
      </c>
      <c r="E229" s="55"/>
      <c r="F229" s="55">
        <f t="shared" si="6"/>
        <v>2900</v>
      </c>
      <c r="G229" s="56" t="s">
        <v>6</v>
      </c>
    </row>
    <row r="230" spans="1:7" ht="57" customHeight="1" x14ac:dyDescent="0.3">
      <c r="A230" s="83">
        <v>8</v>
      </c>
      <c r="B230" s="54" t="s">
        <v>104</v>
      </c>
      <c r="C230" s="22" t="s">
        <v>255</v>
      </c>
      <c r="D230" s="55">
        <v>1400</v>
      </c>
      <c r="E230" s="55"/>
      <c r="F230" s="55">
        <f t="shared" si="6"/>
        <v>1400</v>
      </c>
      <c r="G230" s="56" t="s">
        <v>6</v>
      </c>
    </row>
    <row r="231" spans="1:7" ht="43.5" customHeight="1" x14ac:dyDescent="0.3">
      <c r="A231" s="83">
        <v>9</v>
      </c>
      <c r="B231" s="54" t="s">
        <v>105</v>
      </c>
      <c r="C231" s="22" t="s">
        <v>255</v>
      </c>
      <c r="D231" s="55">
        <v>700</v>
      </c>
      <c r="E231" s="55"/>
      <c r="F231" s="55">
        <f t="shared" si="6"/>
        <v>700</v>
      </c>
      <c r="G231" s="56" t="s">
        <v>6</v>
      </c>
    </row>
    <row r="232" spans="1:7" ht="38.25" customHeight="1" x14ac:dyDescent="0.3">
      <c r="A232" s="83">
        <v>10</v>
      </c>
      <c r="B232" s="54" t="s">
        <v>106</v>
      </c>
      <c r="C232" s="22" t="s">
        <v>255</v>
      </c>
      <c r="D232" s="55">
        <v>618</v>
      </c>
      <c r="E232" s="55"/>
      <c r="F232" s="55">
        <f t="shared" si="6"/>
        <v>618</v>
      </c>
      <c r="G232" s="56" t="s">
        <v>6</v>
      </c>
    </row>
    <row r="233" spans="1:7" ht="20.25" x14ac:dyDescent="0.3">
      <c r="A233" s="83">
        <v>11</v>
      </c>
      <c r="B233" s="54" t="s">
        <v>284</v>
      </c>
      <c r="C233" s="22" t="s">
        <v>255</v>
      </c>
      <c r="D233" s="55">
        <v>500</v>
      </c>
      <c r="E233" s="55"/>
      <c r="F233" s="55">
        <f t="shared" si="6"/>
        <v>500</v>
      </c>
      <c r="G233" s="56" t="s">
        <v>6</v>
      </c>
    </row>
    <row r="234" spans="1:7" ht="20.25" x14ac:dyDescent="0.3">
      <c r="A234" s="83"/>
      <c r="B234" s="57" t="s">
        <v>285</v>
      </c>
      <c r="C234" s="22"/>
      <c r="D234" s="58">
        <f>SUM(D223:D233)</f>
        <v>47541.33</v>
      </c>
      <c r="E234" s="58"/>
      <c r="F234" s="55">
        <f t="shared" si="6"/>
        <v>47541.33</v>
      </c>
      <c r="G234" s="56"/>
    </row>
    <row r="235" spans="1:7" ht="20.25" x14ac:dyDescent="0.25">
      <c r="A235" s="83"/>
      <c r="B235" s="1"/>
      <c r="C235" s="1"/>
      <c r="D235" s="1"/>
      <c r="E235" s="1"/>
      <c r="F235" s="1"/>
      <c r="G235" s="56"/>
    </row>
    <row r="236" spans="1:7" ht="20.25" x14ac:dyDescent="0.3">
      <c r="A236" s="78"/>
      <c r="B236" s="59" t="s">
        <v>286</v>
      </c>
      <c r="C236" s="24"/>
      <c r="D236" s="60"/>
      <c r="E236" s="60"/>
      <c r="F236" s="60"/>
      <c r="G236" s="22"/>
    </row>
    <row r="237" spans="1:7" ht="39.75" customHeight="1" x14ac:dyDescent="0.3">
      <c r="A237" s="78">
        <v>12</v>
      </c>
      <c r="B237" s="24" t="s">
        <v>287</v>
      </c>
      <c r="C237" s="22" t="s">
        <v>255</v>
      </c>
      <c r="D237" s="61">
        <v>5000</v>
      </c>
      <c r="E237" s="61"/>
      <c r="F237" s="61">
        <f>D237+E237</f>
        <v>5000</v>
      </c>
      <c r="G237" s="56" t="s">
        <v>6</v>
      </c>
    </row>
    <row r="238" spans="1:7" ht="43.5" customHeight="1" x14ac:dyDescent="0.3">
      <c r="A238" s="78">
        <v>13</v>
      </c>
      <c r="B238" s="24" t="s">
        <v>288</v>
      </c>
      <c r="C238" s="22" t="s">
        <v>95</v>
      </c>
      <c r="D238" s="61">
        <v>3000</v>
      </c>
      <c r="E238" s="61"/>
      <c r="F238" s="61">
        <f t="shared" ref="F238:F244" si="7">D238+E238</f>
        <v>3000</v>
      </c>
      <c r="G238" s="56" t="s">
        <v>6</v>
      </c>
    </row>
    <row r="239" spans="1:7" ht="46.5" customHeight="1" x14ac:dyDescent="0.3">
      <c r="A239" s="78">
        <v>14</v>
      </c>
      <c r="B239" s="24" t="s">
        <v>289</v>
      </c>
      <c r="C239" s="22" t="s">
        <v>95</v>
      </c>
      <c r="D239" s="61">
        <v>6000</v>
      </c>
      <c r="E239" s="61"/>
      <c r="F239" s="61">
        <f t="shared" si="7"/>
        <v>6000</v>
      </c>
      <c r="G239" s="56" t="s">
        <v>6</v>
      </c>
    </row>
    <row r="240" spans="1:7" ht="54.75" customHeight="1" x14ac:dyDescent="0.3">
      <c r="A240" s="78">
        <v>15</v>
      </c>
      <c r="B240" s="24" t="s">
        <v>290</v>
      </c>
      <c r="C240" s="22" t="s">
        <v>95</v>
      </c>
      <c r="D240" s="61">
        <v>6000</v>
      </c>
      <c r="E240" s="61"/>
      <c r="F240" s="61">
        <f t="shared" si="7"/>
        <v>6000</v>
      </c>
      <c r="G240" s="56" t="s">
        <v>6</v>
      </c>
    </row>
    <row r="241" spans="1:7" ht="47.25" customHeight="1" x14ac:dyDescent="0.3">
      <c r="A241" s="78">
        <v>16</v>
      </c>
      <c r="B241" s="24" t="s">
        <v>291</v>
      </c>
      <c r="C241" s="22" t="s">
        <v>95</v>
      </c>
      <c r="D241" s="61">
        <v>5000</v>
      </c>
      <c r="E241" s="61"/>
      <c r="F241" s="61">
        <f t="shared" si="7"/>
        <v>5000</v>
      </c>
      <c r="G241" s="56" t="s">
        <v>6</v>
      </c>
    </row>
    <row r="242" spans="1:7" ht="20.25" x14ac:dyDescent="0.3">
      <c r="A242" s="19"/>
      <c r="B242" s="62" t="s">
        <v>7</v>
      </c>
      <c r="C242" s="22"/>
      <c r="D242" s="63">
        <v>25000</v>
      </c>
      <c r="E242" s="63"/>
      <c r="F242" s="61">
        <f t="shared" si="7"/>
        <v>25000</v>
      </c>
      <c r="G242" s="64"/>
    </row>
    <row r="243" spans="1:7" ht="20.25" x14ac:dyDescent="0.3">
      <c r="A243" s="22"/>
      <c r="B243" s="57" t="s">
        <v>292</v>
      </c>
      <c r="C243" s="22"/>
      <c r="D243" s="65">
        <f>D242+D234+D218+D208</f>
        <v>1975069.7799999998</v>
      </c>
      <c r="E243" s="65"/>
      <c r="F243" s="61">
        <f t="shared" si="7"/>
        <v>1975069.7799999998</v>
      </c>
      <c r="G243" s="22"/>
    </row>
    <row r="244" spans="1:7" ht="20.25" x14ac:dyDescent="0.3">
      <c r="A244" s="22"/>
      <c r="B244" s="22" t="s">
        <v>308</v>
      </c>
      <c r="C244" s="22"/>
      <c r="D244" s="118">
        <v>12209878</v>
      </c>
      <c r="E244" s="118"/>
      <c r="F244" s="61">
        <f t="shared" si="7"/>
        <v>12209878</v>
      </c>
      <c r="G244" s="22"/>
    </row>
  </sheetData>
  <mergeCells count="8">
    <mergeCell ref="A197:G197"/>
    <mergeCell ref="B221:G221"/>
    <mergeCell ref="A1:G1"/>
    <mergeCell ref="A15:D15"/>
    <mergeCell ref="B16:C16"/>
    <mergeCell ref="B68:G68"/>
    <mergeCell ref="A178:G178"/>
    <mergeCell ref="B180:G18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4756-D17B-4E92-A3E5-07AB487139D3}">
  <dimension ref="A1:I127"/>
  <sheetViews>
    <sheetView topLeftCell="A100" workbookViewId="0">
      <selection activeCell="A108" sqref="A108"/>
    </sheetView>
  </sheetViews>
  <sheetFormatPr defaultRowHeight="15" x14ac:dyDescent="0.25"/>
  <cols>
    <col min="2" max="2" width="38" customWidth="1"/>
    <col min="3" max="3" width="27.140625" customWidth="1"/>
    <col min="4" max="4" width="20.7109375" customWidth="1"/>
    <col min="5" max="5" width="22.140625" customWidth="1"/>
    <col min="6" max="6" width="23.5703125" customWidth="1"/>
  </cols>
  <sheetData>
    <row r="1" spans="1:9" ht="22.5" x14ac:dyDescent="0.3">
      <c r="A1" s="317" t="s">
        <v>301</v>
      </c>
      <c r="B1" s="317"/>
      <c r="C1" s="317"/>
      <c r="D1" s="317"/>
      <c r="E1" s="317"/>
      <c r="F1" s="317"/>
      <c r="G1" s="190"/>
    </row>
    <row r="2" spans="1:9" ht="22.5" x14ac:dyDescent="0.3">
      <c r="A2" s="317" t="s">
        <v>302</v>
      </c>
      <c r="B2" s="317"/>
      <c r="C2" s="317"/>
      <c r="D2" s="317"/>
      <c r="E2" s="317"/>
      <c r="F2" s="317"/>
      <c r="G2" s="190"/>
    </row>
    <row r="3" spans="1:9" ht="22.5" x14ac:dyDescent="0.3">
      <c r="A3" s="317" t="s">
        <v>305</v>
      </c>
      <c r="B3" s="317"/>
      <c r="C3" s="317"/>
      <c r="D3" s="317"/>
      <c r="E3" s="317"/>
      <c r="F3" s="317"/>
      <c r="G3" s="190"/>
    </row>
    <row r="4" spans="1:9" ht="30" x14ac:dyDescent="0.25">
      <c r="A4" s="27" t="s">
        <v>0</v>
      </c>
      <c r="B4" s="27" t="s">
        <v>1</v>
      </c>
      <c r="C4" s="28" t="s">
        <v>80</v>
      </c>
      <c r="D4" s="28" t="s">
        <v>2</v>
      </c>
      <c r="E4" s="28" t="s">
        <v>399</v>
      </c>
      <c r="F4" s="28" t="s">
        <v>398</v>
      </c>
      <c r="G4" s="28" t="s">
        <v>3</v>
      </c>
    </row>
    <row r="5" spans="1:9" ht="15.75" x14ac:dyDescent="0.25">
      <c r="A5" s="66"/>
      <c r="B5" s="67" t="s">
        <v>4</v>
      </c>
      <c r="C5" s="68"/>
      <c r="D5" s="68"/>
      <c r="E5" s="68"/>
      <c r="F5" s="68"/>
      <c r="G5" s="29"/>
    </row>
    <row r="6" spans="1:9" x14ac:dyDescent="0.25">
      <c r="A6" s="66">
        <v>1</v>
      </c>
      <c r="B6" s="69" t="s">
        <v>5</v>
      </c>
      <c r="C6" s="68" t="s">
        <v>255</v>
      </c>
      <c r="D6" s="68">
        <v>56954.400000000001</v>
      </c>
      <c r="E6" s="68">
        <v>6480</v>
      </c>
      <c r="F6" s="68">
        <f>D6+E6</f>
        <v>63434.400000000001</v>
      </c>
      <c r="G6" s="66" t="s">
        <v>6</v>
      </c>
      <c r="H6" t="s">
        <v>531</v>
      </c>
      <c r="I6" t="s">
        <v>495</v>
      </c>
    </row>
    <row r="7" spans="1:9" x14ac:dyDescent="0.25">
      <c r="A7" s="66"/>
      <c r="B7" s="67" t="s">
        <v>7</v>
      </c>
      <c r="C7" s="68"/>
      <c r="D7" s="150">
        <f>SUM(D6)</f>
        <v>56954.400000000001</v>
      </c>
      <c r="E7" s="70">
        <f>SUM(E6)</f>
        <v>6480</v>
      </c>
      <c r="F7" s="150">
        <f t="shared" ref="F7:F72" si="0">D7+E7</f>
        <v>63434.400000000001</v>
      </c>
      <c r="G7" s="66"/>
    </row>
    <row r="8" spans="1:9" ht="30" x14ac:dyDescent="0.25">
      <c r="A8" s="66"/>
      <c r="B8" s="74" t="s">
        <v>8</v>
      </c>
      <c r="C8" s="68"/>
      <c r="D8" s="68"/>
      <c r="E8" s="68"/>
      <c r="F8" s="68">
        <f t="shared" si="0"/>
        <v>0</v>
      </c>
      <c r="G8" s="66"/>
    </row>
    <row r="9" spans="1:9" ht="15.75" x14ac:dyDescent="0.25">
      <c r="A9" s="66">
        <v>2</v>
      </c>
      <c r="B9" s="69" t="s">
        <v>9</v>
      </c>
      <c r="C9" s="68" t="s">
        <v>255</v>
      </c>
      <c r="D9" s="68">
        <v>13200</v>
      </c>
      <c r="E9" s="68">
        <v>15000</v>
      </c>
      <c r="F9" s="68">
        <f t="shared" si="0"/>
        <v>28200</v>
      </c>
      <c r="G9" s="29" t="s">
        <v>6</v>
      </c>
      <c r="H9" t="s">
        <v>531</v>
      </c>
      <c r="I9" t="s">
        <v>495</v>
      </c>
    </row>
    <row r="10" spans="1:9" ht="15.75" x14ac:dyDescent="0.25">
      <c r="A10" s="66">
        <v>3</v>
      </c>
      <c r="B10" s="69" t="s">
        <v>10</v>
      </c>
      <c r="C10" s="68" t="s">
        <v>255</v>
      </c>
      <c r="D10" s="68">
        <v>4889.28</v>
      </c>
      <c r="E10" s="68"/>
      <c r="F10" s="68">
        <f t="shared" si="0"/>
        <v>4889.28</v>
      </c>
      <c r="G10" s="29" t="s">
        <v>6</v>
      </c>
      <c r="H10" t="s">
        <v>531</v>
      </c>
      <c r="I10" t="s">
        <v>495</v>
      </c>
    </row>
    <row r="11" spans="1:9" x14ac:dyDescent="0.25">
      <c r="A11" s="66"/>
      <c r="B11" s="67" t="s">
        <v>7</v>
      </c>
      <c r="C11" s="68"/>
      <c r="D11" s="150">
        <f>SUM(D9:D10)</f>
        <v>18089.28</v>
      </c>
      <c r="E11" s="70">
        <f>SUM(E9:E10)</f>
        <v>15000</v>
      </c>
      <c r="F11" s="150">
        <f t="shared" si="0"/>
        <v>33089.279999999999</v>
      </c>
      <c r="G11" s="71"/>
    </row>
    <row r="12" spans="1:9" ht="15.75" x14ac:dyDescent="0.25">
      <c r="A12" s="66"/>
      <c r="B12" s="67" t="s">
        <v>11</v>
      </c>
      <c r="C12" s="68"/>
      <c r="D12" s="68"/>
      <c r="E12" s="68"/>
      <c r="F12" s="68">
        <f t="shared" si="0"/>
        <v>0</v>
      </c>
      <c r="G12" s="29"/>
    </row>
    <row r="13" spans="1:9" ht="46.5" customHeight="1" x14ac:dyDescent="0.25">
      <c r="A13" s="66">
        <v>4</v>
      </c>
      <c r="B13" s="69" t="s">
        <v>12</v>
      </c>
      <c r="C13" s="68" t="s">
        <v>255</v>
      </c>
      <c r="D13" s="68">
        <v>15000</v>
      </c>
      <c r="E13" s="195">
        <v>10000</v>
      </c>
      <c r="F13" s="68">
        <f t="shared" si="0"/>
        <v>25000</v>
      </c>
      <c r="G13" s="29" t="s">
        <v>6</v>
      </c>
      <c r="H13" t="s">
        <v>531</v>
      </c>
      <c r="I13" t="s">
        <v>495</v>
      </c>
    </row>
    <row r="14" spans="1:9" ht="41.25" customHeight="1" x14ac:dyDescent="0.25">
      <c r="A14" s="66">
        <v>5</v>
      </c>
      <c r="B14" s="69" t="s">
        <v>13</v>
      </c>
      <c r="C14" s="68" t="s">
        <v>255</v>
      </c>
      <c r="D14" s="68">
        <v>3480</v>
      </c>
      <c r="E14" s="68"/>
      <c r="F14" s="68">
        <f t="shared" si="0"/>
        <v>3480</v>
      </c>
      <c r="G14" s="29" t="s">
        <v>6</v>
      </c>
      <c r="H14" t="s">
        <v>531</v>
      </c>
      <c r="I14" t="s">
        <v>495</v>
      </c>
    </row>
    <row r="15" spans="1:9" x14ac:dyDescent="0.25">
      <c r="A15" s="66"/>
      <c r="B15" s="67" t="s">
        <v>7</v>
      </c>
      <c r="C15" s="68"/>
      <c r="D15" s="150">
        <f>SUM(D13:D14)</f>
        <v>18480</v>
      </c>
      <c r="E15" s="70">
        <f>SUM(E13:E14)</f>
        <v>10000</v>
      </c>
      <c r="F15" s="150">
        <f t="shared" si="0"/>
        <v>28480</v>
      </c>
      <c r="G15" s="71"/>
    </row>
    <row r="16" spans="1:9" x14ac:dyDescent="0.25">
      <c r="A16" s="66"/>
      <c r="B16" s="67" t="s">
        <v>14</v>
      </c>
      <c r="C16" s="68"/>
      <c r="D16" s="150">
        <f>D7+D11+D15</f>
        <v>93523.68</v>
      </c>
      <c r="E16" s="70">
        <f>E7+E11+E15</f>
        <v>31480</v>
      </c>
      <c r="F16" s="150">
        <f t="shared" si="0"/>
        <v>125003.68</v>
      </c>
      <c r="G16" s="66"/>
    </row>
    <row r="17" spans="1:9" ht="52.5" customHeight="1" x14ac:dyDescent="0.25">
      <c r="A17" s="73"/>
      <c r="B17" s="69" t="s">
        <v>15</v>
      </c>
      <c r="C17" s="68"/>
      <c r="D17" s="68"/>
      <c r="E17" s="68"/>
      <c r="F17" s="68">
        <f t="shared" si="0"/>
        <v>0</v>
      </c>
      <c r="G17" s="66"/>
    </row>
    <row r="18" spans="1:9" ht="53.25" customHeight="1" x14ac:dyDescent="0.25">
      <c r="A18" s="73"/>
      <c r="B18" s="69" t="s">
        <v>16</v>
      </c>
      <c r="C18" s="68"/>
      <c r="D18" s="68"/>
      <c r="E18" s="68"/>
      <c r="F18" s="68">
        <f t="shared" si="0"/>
        <v>0</v>
      </c>
      <c r="G18" s="66"/>
    </row>
    <row r="19" spans="1:9" ht="62.25" customHeight="1" x14ac:dyDescent="0.25">
      <c r="A19" s="66">
        <v>6</v>
      </c>
      <c r="B19" s="69" t="s">
        <v>17</v>
      </c>
      <c r="C19" s="68" t="s">
        <v>255</v>
      </c>
      <c r="D19" s="68">
        <v>18000</v>
      </c>
      <c r="E19" s="195">
        <v>10000</v>
      </c>
      <c r="F19" s="68">
        <f t="shared" si="0"/>
        <v>28000</v>
      </c>
      <c r="G19" s="29" t="s">
        <v>6</v>
      </c>
      <c r="H19" t="s">
        <v>531</v>
      </c>
      <c r="I19" t="s">
        <v>496</v>
      </c>
    </row>
    <row r="20" spans="1:9" x14ac:dyDescent="0.25">
      <c r="A20" s="66"/>
      <c r="B20" s="67" t="s">
        <v>7</v>
      </c>
      <c r="C20" s="68"/>
      <c r="D20" s="150">
        <f>SUM(D19)</f>
        <v>18000</v>
      </c>
      <c r="E20" s="70">
        <f>SUM(E19)</f>
        <v>10000</v>
      </c>
      <c r="F20" s="150">
        <f t="shared" si="0"/>
        <v>28000</v>
      </c>
      <c r="G20" s="66"/>
    </row>
    <row r="21" spans="1:9" x14ac:dyDescent="0.25">
      <c r="A21" s="66"/>
      <c r="B21" s="67" t="s">
        <v>18</v>
      </c>
      <c r="C21" s="68"/>
      <c r="D21" s="68"/>
      <c r="E21" s="68"/>
      <c r="F21" s="68">
        <f t="shared" si="0"/>
        <v>0</v>
      </c>
      <c r="G21" s="66"/>
    </row>
    <row r="22" spans="1:9" ht="15.75" x14ac:dyDescent="0.25">
      <c r="A22" s="66">
        <v>7</v>
      </c>
      <c r="B22" s="72" t="s">
        <v>19</v>
      </c>
      <c r="C22" s="68" t="s">
        <v>255</v>
      </c>
      <c r="D22" s="68">
        <v>17000</v>
      </c>
      <c r="E22" s="195">
        <v>10000</v>
      </c>
      <c r="F22" s="68">
        <f t="shared" si="0"/>
        <v>27000</v>
      </c>
      <c r="G22" s="29" t="s">
        <v>6</v>
      </c>
      <c r="H22" t="s">
        <v>531</v>
      </c>
      <c r="I22" t="s">
        <v>496</v>
      </c>
    </row>
    <row r="23" spans="1:9" ht="15.75" x14ac:dyDescent="0.25">
      <c r="A23" s="66">
        <v>8</v>
      </c>
      <c r="B23" s="72" t="s">
        <v>20</v>
      </c>
      <c r="C23" s="68" t="s">
        <v>255</v>
      </c>
      <c r="D23" s="68">
        <v>3000</v>
      </c>
      <c r="E23" s="195">
        <v>2000</v>
      </c>
      <c r="F23" s="68">
        <f t="shared" si="0"/>
        <v>5000</v>
      </c>
      <c r="G23" s="29" t="s">
        <v>6</v>
      </c>
      <c r="H23" t="s">
        <v>531</v>
      </c>
      <c r="I23" t="s">
        <v>496</v>
      </c>
    </row>
    <row r="24" spans="1:9" ht="15.75" x14ac:dyDescent="0.25">
      <c r="A24" s="66">
        <v>9</v>
      </c>
      <c r="B24" s="72" t="s">
        <v>21</v>
      </c>
      <c r="C24" s="68" t="s">
        <v>255</v>
      </c>
      <c r="D24" s="68">
        <v>6000</v>
      </c>
      <c r="E24" s="195">
        <v>4000</v>
      </c>
      <c r="F24" s="68">
        <f t="shared" si="0"/>
        <v>10000</v>
      </c>
      <c r="G24" s="29" t="s">
        <v>6</v>
      </c>
      <c r="H24" t="s">
        <v>531</v>
      </c>
      <c r="I24" t="s">
        <v>496</v>
      </c>
    </row>
    <row r="25" spans="1:9" ht="15.75" x14ac:dyDescent="0.25">
      <c r="A25" s="66">
        <v>10</v>
      </c>
      <c r="B25" s="72" t="s">
        <v>22</v>
      </c>
      <c r="C25" s="68" t="s">
        <v>255</v>
      </c>
      <c r="D25" s="68">
        <v>7200</v>
      </c>
      <c r="E25" s="195"/>
      <c r="F25" s="68">
        <f t="shared" si="0"/>
        <v>7200</v>
      </c>
      <c r="G25" s="29"/>
      <c r="H25" t="s">
        <v>531</v>
      </c>
      <c r="I25" t="s">
        <v>496</v>
      </c>
    </row>
    <row r="26" spans="1:9" ht="15.75" x14ac:dyDescent="0.25">
      <c r="A26" s="66">
        <v>11</v>
      </c>
      <c r="B26" s="72" t="s">
        <v>23</v>
      </c>
      <c r="C26" s="68" t="s">
        <v>255</v>
      </c>
      <c r="D26" s="68">
        <v>3000</v>
      </c>
      <c r="E26" s="195"/>
      <c r="F26" s="68">
        <f t="shared" si="0"/>
        <v>3000</v>
      </c>
      <c r="G26" s="29" t="s">
        <v>6</v>
      </c>
      <c r="H26" t="s">
        <v>531</v>
      </c>
      <c r="I26" t="s">
        <v>496</v>
      </c>
    </row>
    <row r="27" spans="1:9" x14ac:dyDescent="0.25">
      <c r="A27" s="66"/>
      <c r="B27" s="67" t="s">
        <v>7</v>
      </c>
      <c r="C27" s="68"/>
      <c r="D27" s="150">
        <f>SUM(D22:D26)</f>
        <v>36200</v>
      </c>
      <c r="E27" s="196">
        <f>SUM(E22:E26)</f>
        <v>16000</v>
      </c>
      <c r="F27" s="150">
        <f t="shared" si="0"/>
        <v>52200</v>
      </c>
      <c r="G27" s="66"/>
    </row>
    <row r="28" spans="1:9" x14ac:dyDescent="0.25">
      <c r="A28" s="66"/>
      <c r="B28" s="67" t="s">
        <v>24</v>
      </c>
      <c r="C28" s="68"/>
      <c r="D28" s="68"/>
      <c r="E28" s="195"/>
      <c r="F28" s="68">
        <f t="shared" si="0"/>
        <v>0</v>
      </c>
      <c r="G28" s="66"/>
    </row>
    <row r="29" spans="1:9" ht="15.75" x14ac:dyDescent="0.25">
      <c r="A29" s="66">
        <v>12</v>
      </c>
      <c r="B29" s="72" t="s">
        <v>25</v>
      </c>
      <c r="C29" s="68" t="s">
        <v>255</v>
      </c>
      <c r="D29" s="68">
        <v>3000</v>
      </c>
      <c r="E29" s="195">
        <v>3000</v>
      </c>
      <c r="F29" s="68">
        <f t="shared" si="0"/>
        <v>6000</v>
      </c>
      <c r="G29" s="29" t="s">
        <v>6</v>
      </c>
      <c r="H29" t="s">
        <v>533</v>
      </c>
      <c r="I29" t="s">
        <v>496</v>
      </c>
    </row>
    <row r="30" spans="1:9" ht="66.75" customHeight="1" x14ac:dyDescent="0.25">
      <c r="A30" s="66">
        <v>13</v>
      </c>
      <c r="B30" s="69" t="s">
        <v>26</v>
      </c>
      <c r="C30" s="68" t="s">
        <v>255</v>
      </c>
      <c r="D30" s="68">
        <v>3000</v>
      </c>
      <c r="E30" s="195">
        <v>10000</v>
      </c>
      <c r="F30" s="68">
        <f t="shared" si="0"/>
        <v>13000</v>
      </c>
      <c r="G30" s="29" t="s">
        <v>6</v>
      </c>
      <c r="H30" t="s">
        <v>533</v>
      </c>
      <c r="I30" t="s">
        <v>496</v>
      </c>
    </row>
    <row r="31" spans="1:9" x14ac:dyDescent="0.25">
      <c r="A31" s="66"/>
      <c r="B31" s="67" t="s">
        <v>7</v>
      </c>
      <c r="C31" s="68"/>
      <c r="D31" s="150">
        <f>SUM(D29:D30)</f>
        <v>6000</v>
      </c>
      <c r="E31" s="196">
        <f>SUM(E29:E30)</f>
        <v>13000</v>
      </c>
      <c r="F31" s="150">
        <f t="shared" si="0"/>
        <v>19000</v>
      </c>
      <c r="G31" s="66"/>
    </row>
    <row r="32" spans="1:9" ht="54.75" customHeight="1" x14ac:dyDescent="0.25">
      <c r="A32" s="66"/>
      <c r="B32" s="69" t="s">
        <v>27</v>
      </c>
      <c r="C32" s="68"/>
      <c r="D32" s="68"/>
      <c r="E32" s="195"/>
      <c r="F32" s="68">
        <f t="shared" si="0"/>
        <v>0</v>
      </c>
      <c r="G32" s="66"/>
    </row>
    <row r="33" spans="1:9" ht="15.75" x14ac:dyDescent="0.25">
      <c r="A33" s="66">
        <v>14</v>
      </c>
      <c r="B33" s="72" t="s">
        <v>28</v>
      </c>
      <c r="C33" s="68" t="s">
        <v>255</v>
      </c>
      <c r="D33" s="68">
        <v>4000</v>
      </c>
      <c r="E33" s="195">
        <v>6000</v>
      </c>
      <c r="F33" s="68">
        <f t="shared" si="0"/>
        <v>10000</v>
      </c>
      <c r="G33" s="29" t="s">
        <v>6</v>
      </c>
      <c r="H33" t="s">
        <v>531</v>
      </c>
      <c r="I33" t="s">
        <v>496</v>
      </c>
    </row>
    <row r="34" spans="1:9" ht="15.75" x14ac:dyDescent="0.25">
      <c r="A34" s="66">
        <v>15</v>
      </c>
      <c r="B34" s="72" t="s">
        <v>29</v>
      </c>
      <c r="C34" s="68" t="s">
        <v>255</v>
      </c>
      <c r="D34" s="68">
        <v>2000</v>
      </c>
      <c r="E34" s="195"/>
      <c r="F34" s="68">
        <f t="shared" si="0"/>
        <v>2000</v>
      </c>
      <c r="G34" s="29" t="s">
        <v>6</v>
      </c>
      <c r="H34" t="s">
        <v>531</v>
      </c>
      <c r="I34" t="s">
        <v>496</v>
      </c>
    </row>
    <row r="35" spans="1:9" ht="15.75" x14ac:dyDescent="0.25">
      <c r="A35" s="66"/>
      <c r="B35" s="72" t="s">
        <v>484</v>
      </c>
      <c r="C35" s="68"/>
      <c r="D35" s="68"/>
      <c r="E35" s="195">
        <v>10000</v>
      </c>
      <c r="F35" s="68">
        <v>10000</v>
      </c>
      <c r="G35" s="29" t="s">
        <v>6</v>
      </c>
    </row>
    <row r="36" spans="1:9" ht="15.75" x14ac:dyDescent="0.25">
      <c r="A36" s="66">
        <v>16</v>
      </c>
      <c r="B36" s="69" t="s">
        <v>30</v>
      </c>
      <c r="C36" s="68" t="s">
        <v>255</v>
      </c>
      <c r="D36" s="68">
        <v>14000</v>
      </c>
      <c r="E36" s="195">
        <v>36000</v>
      </c>
      <c r="F36" s="68">
        <f t="shared" si="0"/>
        <v>50000</v>
      </c>
      <c r="G36" s="29" t="s">
        <v>6</v>
      </c>
      <c r="H36" t="s">
        <v>531</v>
      </c>
      <c r="I36" t="s">
        <v>496</v>
      </c>
    </row>
    <row r="37" spans="1:9" x14ac:dyDescent="0.25">
      <c r="A37" s="66"/>
      <c r="B37" s="67" t="s">
        <v>7</v>
      </c>
      <c r="C37" s="68" t="s">
        <v>255</v>
      </c>
      <c r="D37" s="150">
        <f>SUM(D33:D36)</f>
        <v>20000</v>
      </c>
      <c r="E37" s="70">
        <f>SUM(E33:E36)</f>
        <v>52000</v>
      </c>
      <c r="F37" s="150">
        <f t="shared" si="0"/>
        <v>72000</v>
      </c>
      <c r="G37" s="66"/>
    </row>
    <row r="38" spans="1:9" ht="48.75" customHeight="1" x14ac:dyDescent="0.25">
      <c r="A38" s="73"/>
      <c r="B38" s="74" t="s">
        <v>31</v>
      </c>
      <c r="C38" s="68" t="s">
        <v>255</v>
      </c>
      <c r="D38" s="68"/>
      <c r="E38" s="68"/>
      <c r="F38" s="68">
        <f t="shared" si="0"/>
        <v>0</v>
      </c>
      <c r="G38" s="66"/>
    </row>
    <row r="39" spans="1:9" ht="54.75" customHeight="1" x14ac:dyDescent="0.25">
      <c r="A39" s="66">
        <v>17</v>
      </c>
      <c r="B39" s="69" t="s">
        <v>32</v>
      </c>
      <c r="C39" s="68" t="s">
        <v>255</v>
      </c>
      <c r="D39" s="68">
        <v>15000</v>
      </c>
      <c r="E39" s="195"/>
      <c r="F39" s="68">
        <f t="shared" si="0"/>
        <v>15000</v>
      </c>
      <c r="G39" s="29" t="s">
        <v>6</v>
      </c>
      <c r="H39" t="s">
        <v>531</v>
      </c>
      <c r="I39" t="s">
        <v>496</v>
      </c>
    </row>
    <row r="40" spans="1:9" ht="15.75" x14ac:dyDescent="0.25">
      <c r="A40" s="66">
        <v>18</v>
      </c>
      <c r="B40" s="69" t="s">
        <v>33</v>
      </c>
      <c r="C40" s="68" t="s">
        <v>255</v>
      </c>
      <c r="D40" s="68">
        <v>15000</v>
      </c>
      <c r="E40" s="195">
        <v>15000</v>
      </c>
      <c r="F40" s="68">
        <f t="shared" si="0"/>
        <v>30000</v>
      </c>
      <c r="G40" s="29" t="s">
        <v>6</v>
      </c>
      <c r="H40" t="s">
        <v>531</v>
      </c>
      <c r="I40" t="s">
        <v>496</v>
      </c>
    </row>
    <row r="41" spans="1:9" ht="15.75" x14ac:dyDescent="0.25">
      <c r="A41" s="66">
        <v>19</v>
      </c>
      <c r="B41" s="69" t="s">
        <v>34</v>
      </c>
      <c r="C41" s="68" t="s">
        <v>255</v>
      </c>
      <c r="D41" s="68">
        <v>27000</v>
      </c>
      <c r="E41" s="195">
        <v>20000</v>
      </c>
      <c r="F41" s="68">
        <f t="shared" si="0"/>
        <v>47000</v>
      </c>
      <c r="G41" s="29" t="s">
        <v>6</v>
      </c>
      <c r="H41" t="s">
        <v>531</v>
      </c>
      <c r="I41" t="s">
        <v>496</v>
      </c>
    </row>
    <row r="42" spans="1:9" ht="56.25" customHeight="1" x14ac:dyDescent="0.25">
      <c r="A42" s="66">
        <v>20</v>
      </c>
      <c r="B42" s="69" t="s">
        <v>483</v>
      </c>
      <c r="C42" s="68" t="s">
        <v>255</v>
      </c>
      <c r="D42" s="68">
        <v>40000</v>
      </c>
      <c r="E42" s="195">
        <v>30000</v>
      </c>
      <c r="F42" s="68">
        <f t="shared" si="0"/>
        <v>70000</v>
      </c>
      <c r="G42" s="29" t="s">
        <v>6</v>
      </c>
      <c r="H42" t="s">
        <v>531</v>
      </c>
      <c r="I42" t="s">
        <v>496</v>
      </c>
    </row>
    <row r="43" spans="1:9" ht="51" customHeight="1" x14ac:dyDescent="0.25">
      <c r="A43" s="66"/>
      <c r="B43" s="69" t="s">
        <v>482</v>
      </c>
      <c r="C43" s="68" t="s">
        <v>255</v>
      </c>
      <c r="D43" s="68">
        <v>70000</v>
      </c>
      <c r="E43" s="195">
        <v>30000</v>
      </c>
      <c r="F43" s="68">
        <f t="shared" si="0"/>
        <v>100000</v>
      </c>
      <c r="G43" s="29"/>
      <c r="H43" t="s">
        <v>531</v>
      </c>
      <c r="I43" t="s">
        <v>496</v>
      </c>
    </row>
    <row r="44" spans="1:9" x14ac:dyDescent="0.25">
      <c r="A44" s="66"/>
      <c r="B44" s="67" t="s">
        <v>7</v>
      </c>
      <c r="C44" s="68"/>
      <c r="D44" s="150">
        <f>SUM(D39:D43)</f>
        <v>167000</v>
      </c>
      <c r="E44" s="196">
        <f>SUM(E39:E43)</f>
        <v>95000</v>
      </c>
      <c r="F44" s="150">
        <f t="shared" si="0"/>
        <v>262000</v>
      </c>
      <c r="G44" s="66"/>
    </row>
    <row r="45" spans="1:9" x14ac:dyDescent="0.25">
      <c r="A45" s="73"/>
      <c r="B45" s="74" t="s">
        <v>35</v>
      </c>
      <c r="C45" s="68"/>
      <c r="D45" s="68">
        <v>0</v>
      </c>
      <c r="E45" s="68"/>
      <c r="F45" s="68">
        <f t="shared" si="0"/>
        <v>0</v>
      </c>
      <c r="G45" s="66"/>
    </row>
    <row r="46" spans="1:9" ht="46.5" customHeight="1" x14ac:dyDescent="0.25">
      <c r="A46" s="66">
        <v>21</v>
      </c>
      <c r="B46" s="69" t="s">
        <v>36</v>
      </c>
      <c r="C46" s="68" t="s">
        <v>255</v>
      </c>
      <c r="D46" s="68">
        <v>7000</v>
      </c>
      <c r="E46" s="68"/>
      <c r="F46" s="68">
        <f t="shared" si="0"/>
        <v>7000</v>
      </c>
      <c r="G46" s="29" t="s">
        <v>6</v>
      </c>
      <c r="H46" t="s">
        <v>534</v>
      </c>
      <c r="I46" t="s">
        <v>496</v>
      </c>
    </row>
    <row r="47" spans="1:9" ht="15.75" x14ac:dyDescent="0.25">
      <c r="A47" s="66">
        <v>22</v>
      </c>
      <c r="B47" s="69" t="s">
        <v>37</v>
      </c>
      <c r="C47" s="68" t="s">
        <v>255</v>
      </c>
      <c r="D47" s="68">
        <v>7000</v>
      </c>
      <c r="E47" s="68"/>
      <c r="F47" s="68">
        <f t="shared" si="0"/>
        <v>7000</v>
      </c>
      <c r="G47" s="29" t="s">
        <v>6</v>
      </c>
      <c r="H47" t="s">
        <v>534</v>
      </c>
      <c r="I47" t="s">
        <v>496</v>
      </c>
    </row>
    <row r="48" spans="1:9" ht="15.75" x14ac:dyDescent="0.25">
      <c r="A48" s="66">
        <v>23</v>
      </c>
      <c r="B48" s="69" t="s">
        <v>38</v>
      </c>
      <c r="C48" s="68" t="s">
        <v>255</v>
      </c>
      <c r="D48" s="68">
        <v>4000</v>
      </c>
      <c r="E48" s="68"/>
      <c r="F48" s="68">
        <f t="shared" si="0"/>
        <v>4000</v>
      </c>
      <c r="G48" s="29" t="s">
        <v>6</v>
      </c>
      <c r="H48" t="s">
        <v>534</v>
      </c>
      <c r="I48" t="s">
        <v>496</v>
      </c>
    </row>
    <row r="49" spans="1:9" ht="15.75" x14ac:dyDescent="0.25">
      <c r="A49" s="66">
        <v>24</v>
      </c>
      <c r="B49" s="72" t="s">
        <v>39</v>
      </c>
      <c r="C49" s="68" t="s">
        <v>255</v>
      </c>
      <c r="D49" s="68">
        <v>4000</v>
      </c>
      <c r="E49" s="68"/>
      <c r="F49" s="68">
        <f t="shared" si="0"/>
        <v>4000</v>
      </c>
      <c r="G49" s="29" t="s">
        <v>6</v>
      </c>
      <c r="H49" t="s">
        <v>534</v>
      </c>
      <c r="I49" t="s">
        <v>496</v>
      </c>
    </row>
    <row r="50" spans="1:9" ht="15.75" x14ac:dyDescent="0.25">
      <c r="A50" s="66">
        <v>25</v>
      </c>
      <c r="B50" s="69" t="s">
        <v>40</v>
      </c>
      <c r="C50" s="68" t="s">
        <v>255</v>
      </c>
      <c r="D50" s="68">
        <v>3000</v>
      </c>
      <c r="E50" s="68"/>
      <c r="F50" s="68">
        <f t="shared" si="0"/>
        <v>3000</v>
      </c>
      <c r="G50" s="29" t="s">
        <v>6</v>
      </c>
      <c r="H50" t="s">
        <v>534</v>
      </c>
      <c r="I50" t="s">
        <v>496</v>
      </c>
    </row>
    <row r="51" spans="1:9" x14ac:dyDescent="0.25">
      <c r="A51" s="66"/>
      <c r="B51" s="67" t="s">
        <v>7</v>
      </c>
      <c r="C51" s="68"/>
      <c r="D51" s="150">
        <f>SUM(D46:D50)</f>
        <v>25000</v>
      </c>
      <c r="E51" s="70">
        <f>SUM(E46:E50)</f>
        <v>0</v>
      </c>
      <c r="F51" s="150">
        <f t="shared" si="0"/>
        <v>25000</v>
      </c>
      <c r="G51" s="66"/>
    </row>
    <row r="52" spans="1:9" ht="48" customHeight="1" x14ac:dyDescent="0.25">
      <c r="A52" s="66"/>
      <c r="B52" s="74" t="s">
        <v>41</v>
      </c>
      <c r="C52" s="68"/>
      <c r="D52" s="68"/>
      <c r="E52" s="68"/>
      <c r="F52" s="68">
        <f t="shared" si="0"/>
        <v>0</v>
      </c>
      <c r="G52" s="66"/>
    </row>
    <row r="53" spans="1:9" ht="63.75" customHeight="1" x14ac:dyDescent="0.25">
      <c r="A53" s="66">
        <v>25</v>
      </c>
      <c r="B53" s="69" t="s">
        <v>300</v>
      </c>
      <c r="C53" s="68" t="s">
        <v>255</v>
      </c>
      <c r="D53" s="68">
        <v>5000</v>
      </c>
      <c r="E53" s="68"/>
      <c r="F53" s="68">
        <f t="shared" si="0"/>
        <v>5000</v>
      </c>
      <c r="G53" s="29" t="s">
        <v>6</v>
      </c>
      <c r="H53" t="s">
        <v>532</v>
      </c>
      <c r="I53" t="s">
        <v>496</v>
      </c>
    </row>
    <row r="54" spans="1:9" ht="69" customHeight="1" x14ac:dyDescent="0.25">
      <c r="A54" s="66">
        <v>26</v>
      </c>
      <c r="B54" s="69" t="s">
        <v>299</v>
      </c>
      <c r="C54" s="68" t="s">
        <v>255</v>
      </c>
      <c r="D54" s="68">
        <v>7000</v>
      </c>
      <c r="E54" s="68"/>
      <c r="F54" s="68">
        <f t="shared" si="0"/>
        <v>7000</v>
      </c>
      <c r="G54" s="29" t="s">
        <v>6</v>
      </c>
      <c r="H54" t="s">
        <v>535</v>
      </c>
      <c r="I54" t="s">
        <v>496</v>
      </c>
    </row>
    <row r="55" spans="1:9" x14ac:dyDescent="0.25">
      <c r="A55" s="66"/>
      <c r="B55" s="67" t="s">
        <v>7</v>
      </c>
      <c r="C55" s="68"/>
      <c r="D55" s="150">
        <f>SUM(D53:D54)</f>
        <v>12000</v>
      </c>
      <c r="E55" s="70">
        <f>SUM(E53:E54)</f>
        <v>0</v>
      </c>
      <c r="F55" s="150">
        <f t="shared" si="0"/>
        <v>12000</v>
      </c>
      <c r="G55" s="66"/>
    </row>
    <row r="56" spans="1:9" ht="66.75" customHeight="1" x14ac:dyDescent="0.25">
      <c r="A56" s="73"/>
      <c r="B56" s="69" t="s">
        <v>42</v>
      </c>
      <c r="C56" s="68"/>
      <c r="D56" s="68"/>
      <c r="E56" s="68"/>
      <c r="F56" s="68">
        <f t="shared" si="0"/>
        <v>0</v>
      </c>
      <c r="G56" s="66"/>
    </row>
    <row r="57" spans="1:9" ht="15.75" x14ac:dyDescent="0.25">
      <c r="A57" s="66">
        <v>27</v>
      </c>
      <c r="B57" s="69" t="s">
        <v>43</v>
      </c>
      <c r="C57" s="68" t="s">
        <v>255</v>
      </c>
      <c r="D57" s="68">
        <v>10000</v>
      </c>
      <c r="E57" s="68"/>
      <c r="F57" s="68">
        <f t="shared" si="0"/>
        <v>10000</v>
      </c>
      <c r="G57" s="29" t="s">
        <v>6</v>
      </c>
      <c r="H57" t="s">
        <v>536</v>
      </c>
      <c r="I57" t="s">
        <v>496</v>
      </c>
    </row>
    <row r="58" spans="1:9" ht="15.75" x14ac:dyDescent="0.25">
      <c r="A58" s="66"/>
      <c r="B58" s="25" t="s">
        <v>44</v>
      </c>
      <c r="C58" s="68" t="s">
        <v>255</v>
      </c>
      <c r="D58" s="68">
        <v>7000</v>
      </c>
      <c r="E58" s="68"/>
      <c r="F58" s="68">
        <f t="shared" si="0"/>
        <v>7000</v>
      </c>
      <c r="G58" s="29" t="s">
        <v>6</v>
      </c>
      <c r="H58" t="s">
        <v>536</v>
      </c>
      <c r="I58" t="s">
        <v>496</v>
      </c>
    </row>
    <row r="59" spans="1:9" ht="55.5" customHeight="1" x14ac:dyDescent="0.25">
      <c r="A59" s="66">
        <v>28</v>
      </c>
      <c r="B59" s="69" t="s">
        <v>45</v>
      </c>
      <c r="C59" s="68" t="s">
        <v>255</v>
      </c>
      <c r="D59" s="68">
        <v>25000</v>
      </c>
      <c r="E59" s="68"/>
      <c r="F59" s="68">
        <f t="shared" si="0"/>
        <v>25000</v>
      </c>
      <c r="G59" s="29" t="s">
        <v>6</v>
      </c>
      <c r="H59" t="s">
        <v>536</v>
      </c>
      <c r="I59" t="s">
        <v>496</v>
      </c>
    </row>
    <row r="60" spans="1:9" ht="77.25" customHeight="1" x14ac:dyDescent="0.25">
      <c r="A60" s="66">
        <v>29</v>
      </c>
      <c r="B60" s="69" t="s">
        <v>46</v>
      </c>
      <c r="C60" s="68" t="s">
        <v>255</v>
      </c>
      <c r="D60" s="68">
        <v>6000</v>
      </c>
      <c r="E60" s="195"/>
      <c r="F60" s="68">
        <f t="shared" si="0"/>
        <v>6000</v>
      </c>
      <c r="G60" s="29" t="s">
        <v>6</v>
      </c>
      <c r="H60" t="s">
        <v>536</v>
      </c>
      <c r="I60" t="s">
        <v>496</v>
      </c>
    </row>
    <row r="61" spans="1:9" ht="53.25" customHeight="1" x14ac:dyDescent="0.25">
      <c r="A61" s="66">
        <v>30</v>
      </c>
      <c r="B61" s="69" t="s">
        <v>47</v>
      </c>
      <c r="C61" s="68" t="s">
        <v>255</v>
      </c>
      <c r="D61" s="68">
        <v>10000</v>
      </c>
      <c r="E61" s="195">
        <v>15000</v>
      </c>
      <c r="F61" s="68">
        <f t="shared" si="0"/>
        <v>25000</v>
      </c>
      <c r="G61" s="29" t="s">
        <v>6</v>
      </c>
      <c r="H61" t="s">
        <v>536</v>
      </c>
      <c r="I61" t="s">
        <v>496</v>
      </c>
    </row>
    <row r="62" spans="1:9" x14ac:dyDescent="0.25">
      <c r="A62" s="66"/>
      <c r="B62" s="67" t="s">
        <v>7</v>
      </c>
      <c r="C62" s="68"/>
      <c r="D62" s="150">
        <f>SUM(D57:D61)</f>
        <v>58000</v>
      </c>
      <c r="E62" s="70">
        <f>SUM(E57:E61)</f>
        <v>15000</v>
      </c>
      <c r="F62" s="150">
        <f t="shared" si="0"/>
        <v>73000</v>
      </c>
      <c r="G62" s="66"/>
    </row>
    <row r="63" spans="1:9" x14ac:dyDescent="0.25">
      <c r="A63" s="73"/>
      <c r="B63" s="74" t="s">
        <v>48</v>
      </c>
      <c r="C63" s="68"/>
      <c r="D63" s="68"/>
      <c r="E63" s="68"/>
      <c r="F63" s="68">
        <f t="shared" si="0"/>
        <v>0</v>
      </c>
      <c r="G63" s="66"/>
    </row>
    <row r="64" spans="1:9" ht="15.75" x14ac:dyDescent="0.25">
      <c r="A64" s="66">
        <v>31</v>
      </c>
      <c r="B64" s="69" t="s">
        <v>49</v>
      </c>
      <c r="C64" s="68" t="s">
        <v>255</v>
      </c>
      <c r="D64" s="68">
        <v>4000</v>
      </c>
      <c r="E64" s="68"/>
      <c r="F64" s="68">
        <f t="shared" si="0"/>
        <v>4000</v>
      </c>
      <c r="G64" s="29" t="s">
        <v>6</v>
      </c>
      <c r="H64" t="s">
        <v>535</v>
      </c>
      <c r="I64" t="s">
        <v>496</v>
      </c>
    </row>
    <row r="65" spans="1:9" ht="15.75" x14ac:dyDescent="0.25">
      <c r="A65" s="66">
        <v>32</v>
      </c>
      <c r="B65" s="69" t="s">
        <v>50</v>
      </c>
      <c r="C65" s="68" t="s">
        <v>255</v>
      </c>
      <c r="D65" s="68">
        <v>4000</v>
      </c>
      <c r="E65" s="68"/>
      <c r="F65" s="68">
        <f t="shared" si="0"/>
        <v>4000</v>
      </c>
      <c r="G65" s="29" t="s">
        <v>6</v>
      </c>
      <c r="H65" t="s">
        <v>535</v>
      </c>
      <c r="I65" t="s">
        <v>496</v>
      </c>
    </row>
    <row r="66" spans="1:9" ht="68.25" customHeight="1" x14ac:dyDescent="0.25">
      <c r="A66" s="66">
        <v>33</v>
      </c>
      <c r="B66" s="69" t="s">
        <v>51</v>
      </c>
      <c r="C66" s="68" t="s">
        <v>255</v>
      </c>
      <c r="D66" s="68">
        <v>21163.999999999996</v>
      </c>
      <c r="E66" s="68"/>
      <c r="F66" s="68">
        <f t="shared" si="0"/>
        <v>21163.999999999996</v>
      </c>
      <c r="G66" s="29" t="s">
        <v>6</v>
      </c>
      <c r="H66" t="s">
        <v>537</v>
      </c>
      <c r="I66" t="s">
        <v>496</v>
      </c>
    </row>
    <row r="67" spans="1:9" ht="15.75" x14ac:dyDescent="0.25">
      <c r="A67" s="66">
        <v>34</v>
      </c>
      <c r="B67" s="69" t="s">
        <v>52</v>
      </c>
      <c r="C67" s="68" t="s">
        <v>255</v>
      </c>
      <c r="D67" s="68">
        <v>22219.067999999999</v>
      </c>
      <c r="E67" s="193">
        <v>30000</v>
      </c>
      <c r="F67" s="68">
        <f t="shared" si="0"/>
        <v>52219.067999999999</v>
      </c>
      <c r="G67" s="29" t="s">
        <v>6</v>
      </c>
      <c r="H67" t="s">
        <v>531</v>
      </c>
      <c r="I67" t="s">
        <v>496</v>
      </c>
    </row>
    <row r="68" spans="1:9" x14ac:dyDescent="0.25">
      <c r="A68" s="66"/>
      <c r="B68" s="67" t="s">
        <v>7</v>
      </c>
      <c r="C68" s="68"/>
      <c r="D68" s="150">
        <f>SUM(D64:D67)</f>
        <v>51383.067999999999</v>
      </c>
      <c r="E68" s="70">
        <f>SUM(E64:E67)</f>
        <v>30000</v>
      </c>
      <c r="F68" s="150">
        <f t="shared" si="0"/>
        <v>81383.067999999999</v>
      </c>
      <c r="G68" s="66"/>
    </row>
    <row r="69" spans="1:9" x14ac:dyDescent="0.25">
      <c r="A69" s="66"/>
      <c r="B69" s="72" t="s">
        <v>53</v>
      </c>
      <c r="C69" s="68"/>
      <c r="D69" s="68"/>
      <c r="E69" s="68"/>
      <c r="F69" s="68">
        <f t="shared" si="0"/>
        <v>0</v>
      </c>
      <c r="G69" s="66"/>
    </row>
    <row r="70" spans="1:9" s="291" customFormat="1" ht="63.75" customHeight="1" x14ac:dyDescent="0.25">
      <c r="A70" s="66">
        <v>35</v>
      </c>
      <c r="B70" s="292" t="s">
        <v>54</v>
      </c>
      <c r="C70" s="193" t="s">
        <v>255</v>
      </c>
      <c r="D70" s="193">
        <v>64600</v>
      </c>
      <c r="E70" s="193"/>
      <c r="F70" s="193">
        <f t="shared" si="0"/>
        <v>64600</v>
      </c>
      <c r="G70" s="29" t="s">
        <v>6</v>
      </c>
      <c r="H70" s="291" t="s">
        <v>531</v>
      </c>
      <c r="I70" s="291" t="s">
        <v>496</v>
      </c>
    </row>
    <row r="71" spans="1:9" x14ac:dyDescent="0.25">
      <c r="A71" s="66"/>
      <c r="B71" s="67" t="s">
        <v>7</v>
      </c>
      <c r="C71" s="68"/>
      <c r="D71" s="150">
        <f>SUM(D70)</f>
        <v>64600</v>
      </c>
      <c r="E71" s="70">
        <f>SUM(E70)</f>
        <v>0</v>
      </c>
      <c r="F71" s="150">
        <f t="shared" si="0"/>
        <v>64600</v>
      </c>
      <c r="G71" s="66"/>
    </row>
    <row r="72" spans="1:9" ht="33.75" customHeight="1" x14ac:dyDescent="0.25">
      <c r="A72" s="66"/>
      <c r="B72" s="69" t="s">
        <v>55</v>
      </c>
      <c r="C72" s="68" t="s">
        <v>255</v>
      </c>
      <c r="D72" s="68"/>
      <c r="E72" s="68"/>
      <c r="F72" s="68">
        <f t="shared" si="0"/>
        <v>0</v>
      </c>
      <c r="G72" s="66"/>
    </row>
    <row r="73" spans="1:9" ht="15.75" x14ac:dyDescent="0.25">
      <c r="A73" s="66">
        <v>36</v>
      </c>
      <c r="B73" s="72" t="s">
        <v>56</v>
      </c>
      <c r="C73" s="68" t="s">
        <v>255</v>
      </c>
      <c r="D73" s="68">
        <v>300</v>
      </c>
      <c r="E73" s="68"/>
      <c r="F73" s="68">
        <f t="shared" ref="F73:F86" si="1">D73+E73</f>
        <v>300</v>
      </c>
      <c r="G73" s="29" t="s">
        <v>6</v>
      </c>
      <c r="H73" t="s">
        <v>536</v>
      </c>
      <c r="I73" t="s">
        <v>496</v>
      </c>
    </row>
    <row r="74" spans="1:9" x14ac:dyDescent="0.25">
      <c r="A74" s="66"/>
      <c r="B74" s="67" t="s">
        <v>7</v>
      </c>
      <c r="C74" s="68"/>
      <c r="D74" s="150">
        <f>SUM(D73)</f>
        <v>300</v>
      </c>
      <c r="E74" s="70">
        <f>SUM(E73)</f>
        <v>0</v>
      </c>
      <c r="F74" s="150">
        <f t="shared" si="1"/>
        <v>300</v>
      </c>
      <c r="G74" s="66"/>
    </row>
    <row r="75" spans="1:9" x14ac:dyDescent="0.25">
      <c r="A75" s="66"/>
      <c r="B75" s="67" t="s">
        <v>57</v>
      </c>
      <c r="C75" s="68"/>
      <c r="D75" s="68"/>
      <c r="E75" s="68"/>
      <c r="F75" s="68">
        <f t="shared" si="1"/>
        <v>0</v>
      </c>
      <c r="G75" s="66"/>
    </row>
    <row r="76" spans="1:9" ht="15.75" x14ac:dyDescent="0.25">
      <c r="A76" s="66">
        <v>37</v>
      </c>
      <c r="B76" s="72" t="s">
        <v>58</v>
      </c>
      <c r="C76" s="68" t="s">
        <v>255</v>
      </c>
      <c r="D76" s="68">
        <v>25000</v>
      </c>
      <c r="E76" s="195">
        <v>30000</v>
      </c>
      <c r="F76" s="68">
        <f t="shared" si="1"/>
        <v>55000</v>
      </c>
      <c r="G76" s="29" t="s">
        <v>6</v>
      </c>
      <c r="H76" t="s">
        <v>531</v>
      </c>
      <c r="I76" t="s">
        <v>496</v>
      </c>
    </row>
    <row r="77" spans="1:9" ht="15.75" x14ac:dyDescent="0.25">
      <c r="A77" s="66">
        <v>38</v>
      </c>
      <c r="B77" s="72" t="s">
        <v>59</v>
      </c>
      <c r="C77" s="68" t="s">
        <v>255</v>
      </c>
      <c r="D77" s="68">
        <v>7500</v>
      </c>
      <c r="E77" s="195">
        <v>5000</v>
      </c>
      <c r="F77" s="68">
        <f t="shared" si="1"/>
        <v>12500</v>
      </c>
      <c r="G77" s="29" t="s">
        <v>6</v>
      </c>
      <c r="H77" t="s">
        <v>531</v>
      </c>
      <c r="I77" t="s">
        <v>496</v>
      </c>
    </row>
    <row r="78" spans="1:9" x14ac:dyDescent="0.25">
      <c r="A78" s="66"/>
      <c r="B78" s="67" t="s">
        <v>7</v>
      </c>
      <c r="C78" s="68"/>
      <c r="D78" s="150">
        <f>SUM(D76:D77)</f>
        <v>32500</v>
      </c>
      <c r="E78" s="70">
        <f>SUM(E76:E77)</f>
        <v>35000</v>
      </c>
      <c r="F78" s="150">
        <f t="shared" si="1"/>
        <v>67500</v>
      </c>
      <c r="G78" s="66"/>
    </row>
    <row r="79" spans="1:9" x14ac:dyDescent="0.25">
      <c r="A79" s="66"/>
      <c r="B79" s="72" t="s">
        <v>60</v>
      </c>
      <c r="C79" s="68" t="s">
        <v>255</v>
      </c>
      <c r="D79" s="70"/>
      <c r="E79" s="70"/>
      <c r="F79" s="68">
        <f t="shared" si="1"/>
        <v>0</v>
      </c>
      <c r="G79" s="66"/>
    </row>
    <row r="80" spans="1:9" ht="53.25" customHeight="1" x14ac:dyDescent="0.25">
      <c r="A80" s="66">
        <v>39</v>
      </c>
      <c r="B80" s="76" t="s">
        <v>61</v>
      </c>
      <c r="C80" s="68" t="s">
        <v>255</v>
      </c>
      <c r="D80" s="26">
        <v>2000</v>
      </c>
      <c r="E80" s="26"/>
      <c r="F80" s="68">
        <f t="shared" si="1"/>
        <v>2000</v>
      </c>
      <c r="G80" s="27" t="s">
        <v>62</v>
      </c>
      <c r="H80" t="s">
        <v>533</v>
      </c>
      <c r="I80" t="s">
        <v>496</v>
      </c>
    </row>
    <row r="81" spans="1:9" x14ac:dyDescent="0.25">
      <c r="A81" s="66"/>
      <c r="B81" s="67" t="s">
        <v>7</v>
      </c>
      <c r="C81" s="68"/>
      <c r="D81" s="150">
        <f>SUM(D80)</f>
        <v>2000</v>
      </c>
      <c r="E81" s="70">
        <f>SUM(E80)</f>
        <v>0</v>
      </c>
      <c r="F81" s="150">
        <f t="shared" si="1"/>
        <v>2000</v>
      </c>
      <c r="G81" s="66"/>
    </row>
    <row r="82" spans="1:9" x14ac:dyDescent="0.25">
      <c r="A82" s="66"/>
      <c r="B82" s="67" t="s">
        <v>63</v>
      </c>
      <c r="C82" s="68"/>
      <c r="D82" s="150">
        <f>D81+D78+D74+D71+D68+D62+D55+D51+D44+D37+D31+D27+D20</f>
        <v>492983.06799999997</v>
      </c>
      <c r="E82" s="70">
        <f>E81+E78+E74+E71+E68+E62+E55+E51+E44+E37+E31+E27+E20</f>
        <v>266000</v>
      </c>
      <c r="F82" s="150">
        <f t="shared" si="1"/>
        <v>758983.06799999997</v>
      </c>
      <c r="G82" s="66"/>
    </row>
    <row r="83" spans="1:9" x14ac:dyDescent="0.25">
      <c r="A83" s="66"/>
      <c r="B83" s="72" t="s">
        <v>64</v>
      </c>
      <c r="C83" s="68"/>
      <c r="D83" s="68">
        <v>0</v>
      </c>
      <c r="E83" s="68"/>
      <c r="F83" s="68">
        <f t="shared" si="1"/>
        <v>0</v>
      </c>
      <c r="G83" s="71"/>
    </row>
    <row r="84" spans="1:9" ht="53.25" customHeight="1" x14ac:dyDescent="0.25">
      <c r="A84" s="66"/>
      <c r="B84" s="69" t="s">
        <v>65</v>
      </c>
      <c r="C84" s="68" t="s">
        <v>255</v>
      </c>
      <c r="D84" s="68">
        <v>30000</v>
      </c>
      <c r="E84" s="68"/>
      <c r="F84" s="68">
        <f t="shared" si="1"/>
        <v>30000</v>
      </c>
      <c r="G84" s="29" t="s">
        <v>66</v>
      </c>
      <c r="H84" t="s">
        <v>533</v>
      </c>
      <c r="I84" t="s">
        <v>494</v>
      </c>
    </row>
    <row r="85" spans="1:9" ht="67.5" customHeight="1" x14ac:dyDescent="0.25">
      <c r="A85" s="66">
        <v>40</v>
      </c>
      <c r="B85" s="69" t="s">
        <v>67</v>
      </c>
      <c r="C85" s="68" t="s">
        <v>255</v>
      </c>
      <c r="D85" s="68">
        <v>116295.21</v>
      </c>
      <c r="E85" s="68"/>
      <c r="F85" s="68">
        <f t="shared" si="1"/>
        <v>116295.21</v>
      </c>
      <c r="G85" s="29" t="s">
        <v>66</v>
      </c>
      <c r="H85" t="s">
        <v>538</v>
      </c>
      <c r="I85" t="s">
        <v>494</v>
      </c>
    </row>
    <row r="86" spans="1:9" x14ac:dyDescent="0.25">
      <c r="A86" s="66"/>
      <c r="B86" s="72" t="s">
        <v>68</v>
      </c>
      <c r="C86" s="70"/>
      <c r="D86" s="150">
        <f>SUM(D84:D85)</f>
        <v>146295.21000000002</v>
      </c>
      <c r="E86" s="70">
        <f>SUM(E84:E85)</f>
        <v>0</v>
      </c>
      <c r="F86" s="150">
        <f t="shared" si="1"/>
        <v>146295.21000000002</v>
      </c>
      <c r="G86" s="71"/>
    </row>
    <row r="87" spans="1:9" x14ac:dyDescent="0.25">
      <c r="A87" s="66"/>
      <c r="B87" s="74" t="s">
        <v>69</v>
      </c>
      <c r="C87" s="70"/>
      <c r="D87" s="151">
        <f>D86+D82+D16</f>
        <v>732801.95799999987</v>
      </c>
      <c r="E87" s="77">
        <f>E86+E82+E16</f>
        <v>297480</v>
      </c>
      <c r="F87" s="151">
        <f>F86+F82+F16</f>
        <v>1030281.9579999999</v>
      </c>
      <c r="G87" s="71"/>
    </row>
    <row r="89" spans="1:9" ht="23.25" x14ac:dyDescent="0.25">
      <c r="A89" s="50"/>
      <c r="B89" s="222"/>
      <c r="C89" s="223"/>
      <c r="D89" s="223"/>
      <c r="E89" s="223"/>
    </row>
    <row r="90" spans="1:9" ht="23.25" x14ac:dyDescent="0.25">
      <c r="A90" s="50"/>
      <c r="B90" s="222"/>
      <c r="C90" s="224">
        <f>C88-[1]REV!C34</f>
        <v>-12209877.072000001</v>
      </c>
      <c r="D90" s="223" t="e">
        <f>#REF!/#REF!*100</f>
        <v>#REF!</v>
      </c>
      <c r="E90" s="223" t="e">
        <f>20/100*#REF!</f>
        <v>#REF!</v>
      </c>
    </row>
    <row r="91" spans="1:9" ht="23.25" x14ac:dyDescent="0.25">
      <c r="A91" s="50"/>
      <c r="B91" s="225">
        <v>627282.06839999999</v>
      </c>
      <c r="C91" s="226">
        <f>B91-C88</f>
        <v>627282.06839999999</v>
      </c>
      <c r="D91" s="226"/>
      <c r="E91" s="226"/>
    </row>
    <row r="92" spans="1:9" ht="23.25" x14ac:dyDescent="0.35">
      <c r="A92" s="227"/>
      <c r="B92" s="228" t="e">
        <f>C87+C19+C72</f>
        <v>#VALUE!</v>
      </c>
      <c r="C92" s="229">
        <f>C88+[1]GRC!C18</f>
        <v>0</v>
      </c>
      <c r="D92" s="229"/>
      <c r="E92" s="229"/>
    </row>
    <row r="93" spans="1:9" ht="23.25" x14ac:dyDescent="0.35">
      <c r="A93" s="227"/>
      <c r="B93" s="228"/>
      <c r="C93" s="229"/>
      <c r="D93" s="229"/>
      <c r="E93" s="49"/>
    </row>
    <row r="94" spans="1:9" ht="23.25" x14ac:dyDescent="0.35">
      <c r="A94" s="227"/>
      <c r="B94" s="228"/>
      <c r="C94" s="229"/>
      <c r="D94" s="229"/>
      <c r="E94" s="49"/>
    </row>
    <row r="95" spans="1:9" ht="45" x14ac:dyDescent="0.3">
      <c r="A95" s="203"/>
      <c r="B95" s="200" t="s">
        <v>491</v>
      </c>
      <c r="C95" s="230" t="s">
        <v>492</v>
      </c>
      <c r="D95" s="231"/>
      <c r="E95" s="231"/>
    </row>
    <row r="96" spans="1:9" ht="23.25" x14ac:dyDescent="0.35">
      <c r="A96" s="203">
        <v>1</v>
      </c>
      <c r="B96" s="204" t="s">
        <v>4</v>
      </c>
      <c r="C96" s="232">
        <f>F6+F9+F10+F13+F14</f>
        <v>125003.68</v>
      </c>
      <c r="D96" s="231"/>
      <c r="E96" s="231"/>
    </row>
    <row r="97" spans="1:6" ht="23.25" x14ac:dyDescent="0.35">
      <c r="A97" s="203">
        <v>2</v>
      </c>
      <c r="B97" s="204" t="s">
        <v>493</v>
      </c>
      <c r="C97" s="232">
        <f>F19+F22+F23+F24+F25+F26+F29+F30+F33+F34+F35+F36+F39+F40+F41+F42+F43+F46+F47+F48+F49+F50+F53+F54+F57+F58+F59+F60+F61+F64+F65+F66+F67+F70+F73+F76+F77+F80</f>
        <v>758983.06799999997</v>
      </c>
      <c r="D97" s="231"/>
      <c r="E97" s="231"/>
    </row>
    <row r="98" spans="1:6" ht="23.25" x14ac:dyDescent="0.35">
      <c r="A98" s="203">
        <v>3</v>
      </c>
      <c r="B98" s="204" t="s">
        <v>494</v>
      </c>
      <c r="C98" s="232">
        <f>F84+F85</f>
        <v>146295.21000000002</v>
      </c>
      <c r="D98" s="231"/>
      <c r="E98" s="231"/>
    </row>
    <row r="99" spans="1:6" ht="23.25" x14ac:dyDescent="0.35">
      <c r="A99" s="233"/>
      <c r="B99" s="204" t="s">
        <v>234</v>
      </c>
      <c r="C99" s="221">
        <f>C96+C97+C98</f>
        <v>1030281.9579999999</v>
      </c>
      <c r="D99" s="231"/>
      <c r="E99" s="231"/>
    </row>
    <row r="100" spans="1:6" ht="23.25" x14ac:dyDescent="0.35">
      <c r="A100" s="234"/>
      <c r="B100" s="235"/>
      <c r="C100" s="235"/>
      <c r="D100" s="235"/>
      <c r="E100" s="236"/>
    </row>
    <row r="101" spans="1:6" ht="68.25" x14ac:dyDescent="0.35">
      <c r="A101" s="237"/>
      <c r="B101" s="237"/>
      <c r="C101" s="230" t="s">
        <v>492</v>
      </c>
      <c r="D101" s="230" t="s">
        <v>492</v>
      </c>
      <c r="E101" s="230" t="s">
        <v>492</v>
      </c>
    </row>
    <row r="102" spans="1:6" ht="23.25" x14ac:dyDescent="0.35">
      <c r="A102" s="219"/>
      <c r="B102" s="219"/>
      <c r="C102" s="203" t="s">
        <v>495</v>
      </c>
      <c r="D102" s="204" t="s">
        <v>496</v>
      </c>
      <c r="E102" s="203" t="s">
        <v>494</v>
      </c>
    </row>
    <row r="103" spans="1:6" ht="23.25" x14ac:dyDescent="0.35">
      <c r="A103" s="238" t="s">
        <v>497</v>
      </c>
      <c r="B103" s="239" t="s">
        <v>498</v>
      </c>
      <c r="C103" s="215">
        <f>F6+F9+F10+F13+F14</f>
        <v>125003.68</v>
      </c>
      <c r="D103" s="215">
        <f>F19+F22+F23+F24+F25+F26+F33+F34+F35+F36+F39+F40+F41+F42+F67+F76+F77</f>
        <v>433919.06799999997</v>
      </c>
      <c r="E103" s="215">
        <v>0</v>
      </c>
      <c r="F103" s="269">
        <f>E103+D103+C103</f>
        <v>558922.74799999991</v>
      </c>
    </row>
    <row r="104" spans="1:6" ht="23.25" x14ac:dyDescent="0.35">
      <c r="A104" s="238" t="s">
        <v>499</v>
      </c>
      <c r="B104" s="240" t="s">
        <v>500</v>
      </c>
      <c r="C104" s="215">
        <v>0</v>
      </c>
      <c r="D104" s="215">
        <f>F57+F58+F59+F60+F61+F73</f>
        <v>73300</v>
      </c>
      <c r="E104" s="215">
        <v>0</v>
      </c>
      <c r="F104" s="269">
        <f t="shared" ref="F104:F126" si="2">E104+D104+C104</f>
        <v>73300</v>
      </c>
    </row>
    <row r="105" spans="1:6" ht="23.25" x14ac:dyDescent="0.35">
      <c r="A105" s="238" t="s">
        <v>505</v>
      </c>
      <c r="B105" s="239" t="s">
        <v>506</v>
      </c>
      <c r="C105" s="215">
        <v>0</v>
      </c>
      <c r="D105" s="215">
        <f>F53</f>
        <v>5000</v>
      </c>
      <c r="E105" s="215">
        <v>0</v>
      </c>
      <c r="F105" s="269">
        <f t="shared" si="2"/>
        <v>5000</v>
      </c>
    </row>
    <row r="106" spans="1:6" ht="37.5" customHeight="1" x14ac:dyDescent="0.35">
      <c r="A106" s="238" t="s">
        <v>501</v>
      </c>
      <c r="B106" s="218" t="s">
        <v>502</v>
      </c>
      <c r="C106" s="215">
        <v>0</v>
      </c>
      <c r="D106" s="215">
        <f>F54+F64+F65</f>
        <v>15000</v>
      </c>
      <c r="E106" s="215">
        <v>0</v>
      </c>
      <c r="F106" s="269">
        <f t="shared" si="2"/>
        <v>15000</v>
      </c>
    </row>
    <row r="107" spans="1:6" ht="23.25" x14ac:dyDescent="0.35">
      <c r="A107" s="238" t="s">
        <v>503</v>
      </c>
      <c r="B107" s="239" t="s">
        <v>504</v>
      </c>
      <c r="C107" s="215">
        <v>0</v>
      </c>
      <c r="D107" s="215">
        <f>F66</f>
        <v>21163.999999999996</v>
      </c>
      <c r="E107" s="215">
        <v>0</v>
      </c>
      <c r="F107" s="269">
        <f t="shared" si="2"/>
        <v>21163.999999999996</v>
      </c>
    </row>
    <row r="108" spans="1:6" ht="23.25" x14ac:dyDescent="0.35">
      <c r="A108" s="268"/>
      <c r="B108" s="239"/>
      <c r="C108" s="269">
        <f>C103+C104+C105+C106+C107</f>
        <v>125003.68</v>
      </c>
      <c r="D108" s="269">
        <f t="shared" ref="D108:E108" si="3">D103+D104+D105+D106+D107</f>
        <v>548383.06799999997</v>
      </c>
      <c r="E108" s="269">
        <f t="shared" si="3"/>
        <v>0</v>
      </c>
      <c r="F108" s="269">
        <f t="shared" si="2"/>
        <v>673386.74799999991</v>
      </c>
    </row>
    <row r="109" spans="1:6" ht="41.25" x14ac:dyDescent="0.35">
      <c r="A109" s="241" t="s">
        <v>513</v>
      </c>
      <c r="B109" s="243" t="s">
        <v>514</v>
      </c>
      <c r="C109" s="215">
        <v>0</v>
      </c>
      <c r="D109" s="215">
        <v>0</v>
      </c>
      <c r="E109" s="215">
        <v>0</v>
      </c>
      <c r="F109" s="269">
        <f t="shared" si="2"/>
        <v>0</v>
      </c>
    </row>
    <row r="110" spans="1:6" ht="41.25" x14ac:dyDescent="0.35">
      <c r="A110" s="241" t="s">
        <v>515</v>
      </c>
      <c r="B110" s="243" t="s">
        <v>516</v>
      </c>
      <c r="C110" s="215">
        <v>0</v>
      </c>
      <c r="D110" s="215">
        <v>0</v>
      </c>
      <c r="E110" s="215">
        <v>0</v>
      </c>
      <c r="F110" s="269">
        <f t="shared" si="2"/>
        <v>0</v>
      </c>
    </row>
    <row r="111" spans="1:6" ht="41.25" x14ac:dyDescent="0.35">
      <c r="A111" s="241" t="s">
        <v>517</v>
      </c>
      <c r="B111" s="243" t="s">
        <v>518</v>
      </c>
      <c r="C111" s="215">
        <v>0</v>
      </c>
      <c r="D111" s="215">
        <v>0</v>
      </c>
      <c r="E111" s="215">
        <v>0</v>
      </c>
      <c r="F111" s="269">
        <f t="shared" si="2"/>
        <v>0</v>
      </c>
    </row>
    <row r="112" spans="1:6" ht="23.25" x14ac:dyDescent="0.35">
      <c r="A112" s="241" t="s">
        <v>519</v>
      </c>
      <c r="B112" s="239" t="s">
        <v>520</v>
      </c>
      <c r="C112" s="215">
        <v>0</v>
      </c>
      <c r="D112" s="215">
        <v>0</v>
      </c>
      <c r="E112" s="215">
        <v>0</v>
      </c>
      <c r="F112" s="269">
        <f t="shared" si="2"/>
        <v>0</v>
      </c>
    </row>
    <row r="113" spans="1:6" ht="41.25" x14ac:dyDescent="0.35">
      <c r="A113" s="241" t="s">
        <v>521</v>
      </c>
      <c r="B113" s="242" t="s">
        <v>522</v>
      </c>
      <c r="C113" s="215">
        <v>0</v>
      </c>
      <c r="D113" s="215">
        <v>0</v>
      </c>
      <c r="E113" s="215">
        <v>0</v>
      </c>
      <c r="F113" s="269">
        <f t="shared" si="2"/>
        <v>0</v>
      </c>
    </row>
    <row r="114" spans="1:6" ht="23.25" x14ac:dyDescent="0.35">
      <c r="A114" s="268"/>
      <c r="B114" s="268"/>
      <c r="C114" s="269">
        <f>C109+C110+C111+C112+C113</f>
        <v>0</v>
      </c>
      <c r="D114" s="269">
        <f t="shared" ref="D114:E114" si="4">D109+D110+D111+D112+D113</f>
        <v>0</v>
      </c>
      <c r="E114" s="269">
        <f t="shared" si="4"/>
        <v>0</v>
      </c>
      <c r="F114" s="269">
        <f t="shared" si="2"/>
        <v>0</v>
      </c>
    </row>
    <row r="115" spans="1:6" ht="41.25" x14ac:dyDescent="0.35">
      <c r="A115" s="241" t="s">
        <v>507</v>
      </c>
      <c r="B115" s="242" t="s">
        <v>508</v>
      </c>
      <c r="C115" s="215">
        <v>0</v>
      </c>
      <c r="D115" s="215">
        <v>0</v>
      </c>
      <c r="E115" s="215">
        <v>0</v>
      </c>
      <c r="F115" s="269">
        <f t="shared" si="2"/>
        <v>0</v>
      </c>
    </row>
    <row r="116" spans="1:6" ht="61.5" x14ac:dyDescent="0.35">
      <c r="A116" s="241" t="s">
        <v>509</v>
      </c>
      <c r="B116" s="243" t="s">
        <v>510</v>
      </c>
      <c r="C116" s="215">
        <v>0</v>
      </c>
      <c r="D116" s="215">
        <v>0</v>
      </c>
      <c r="E116" s="215">
        <v>0</v>
      </c>
      <c r="F116" s="269">
        <f t="shared" si="2"/>
        <v>0</v>
      </c>
    </row>
    <row r="117" spans="1:6" ht="23.25" x14ac:dyDescent="0.35">
      <c r="A117" s="241" t="s">
        <v>511</v>
      </c>
      <c r="B117" s="239" t="s">
        <v>512</v>
      </c>
      <c r="C117" s="215">
        <v>0</v>
      </c>
      <c r="D117" s="215">
        <v>0</v>
      </c>
      <c r="E117" s="215">
        <v>0</v>
      </c>
      <c r="F117" s="269">
        <f t="shared" si="2"/>
        <v>0</v>
      </c>
    </row>
    <row r="118" spans="1:6" ht="23.25" x14ac:dyDescent="0.35">
      <c r="A118" s="268"/>
      <c r="B118" s="268"/>
      <c r="C118" s="269">
        <f>C115+C116+C117</f>
        <v>0</v>
      </c>
      <c r="D118" s="269">
        <f t="shared" ref="D118:E118" si="5">D115+D116+D117</f>
        <v>0</v>
      </c>
      <c r="E118" s="269">
        <f t="shared" si="5"/>
        <v>0</v>
      </c>
      <c r="F118" s="269">
        <f t="shared" si="2"/>
        <v>0</v>
      </c>
    </row>
    <row r="119" spans="1:6" ht="41.25" x14ac:dyDescent="0.35">
      <c r="A119" s="241" t="s">
        <v>523</v>
      </c>
      <c r="B119" s="242" t="s">
        <v>524</v>
      </c>
      <c r="C119" s="215">
        <v>0</v>
      </c>
      <c r="D119" s="215">
        <v>0</v>
      </c>
      <c r="E119" s="215">
        <v>0</v>
      </c>
      <c r="F119" s="269">
        <f t="shared" si="2"/>
        <v>0</v>
      </c>
    </row>
    <row r="120" spans="1:6" ht="23.25" x14ac:dyDescent="0.35">
      <c r="A120" s="241" t="s">
        <v>525</v>
      </c>
      <c r="B120" s="239" t="s">
        <v>526</v>
      </c>
      <c r="C120" s="215">
        <v>0</v>
      </c>
      <c r="D120" s="215">
        <v>0</v>
      </c>
      <c r="E120" s="215">
        <v>0</v>
      </c>
      <c r="F120" s="269">
        <f t="shared" si="2"/>
        <v>0</v>
      </c>
    </row>
    <row r="121" spans="1:6" ht="23.25" x14ac:dyDescent="0.35">
      <c r="A121" s="268"/>
      <c r="B121" s="268"/>
      <c r="C121" s="269">
        <f>C119+C120</f>
        <v>0</v>
      </c>
      <c r="D121" s="269">
        <f t="shared" ref="D121:E121" si="6">D119+D120</f>
        <v>0</v>
      </c>
      <c r="E121" s="269">
        <f t="shared" si="6"/>
        <v>0</v>
      </c>
      <c r="F121" s="269">
        <f t="shared" si="2"/>
        <v>0</v>
      </c>
    </row>
    <row r="122" spans="1:6" ht="41.25" x14ac:dyDescent="0.35">
      <c r="A122" s="241" t="s">
        <v>527</v>
      </c>
      <c r="B122" s="243" t="s">
        <v>528</v>
      </c>
      <c r="C122" s="215">
        <v>0</v>
      </c>
      <c r="D122" s="215">
        <v>0</v>
      </c>
      <c r="E122" s="215">
        <v>0</v>
      </c>
      <c r="F122" s="269">
        <f t="shared" si="2"/>
        <v>0</v>
      </c>
    </row>
    <row r="123" spans="1:6" ht="61.5" x14ac:dyDescent="0.35">
      <c r="A123" s="241" t="s">
        <v>529</v>
      </c>
      <c r="B123" s="242" t="s">
        <v>530</v>
      </c>
      <c r="C123" s="215">
        <v>0</v>
      </c>
      <c r="D123" s="215">
        <v>0</v>
      </c>
      <c r="E123" s="215">
        <v>0</v>
      </c>
      <c r="F123" s="269">
        <f t="shared" si="2"/>
        <v>0</v>
      </c>
    </row>
    <row r="124" spans="1:6" ht="23.25" x14ac:dyDescent="0.35">
      <c r="A124" s="268"/>
      <c r="B124" s="268"/>
      <c r="C124" s="269">
        <f>C122+C123</f>
        <v>0</v>
      </c>
      <c r="D124" s="269">
        <f t="shared" ref="D124:E124" si="7">D122+D123</f>
        <v>0</v>
      </c>
      <c r="E124" s="269">
        <f t="shared" si="7"/>
        <v>0</v>
      </c>
      <c r="F124" s="269">
        <f t="shared" si="2"/>
        <v>0</v>
      </c>
    </row>
    <row r="125" spans="1:6" ht="23.25" x14ac:dyDescent="0.35">
      <c r="A125" s="238" t="s">
        <v>92</v>
      </c>
      <c r="B125" s="238"/>
      <c r="C125" s="215">
        <f>C124+C121+C118+C114+C108</f>
        <v>125003.68</v>
      </c>
      <c r="D125" s="215">
        <f t="shared" ref="D125:E125" si="8">D124+D121+D118+D114+D108</f>
        <v>548383.06799999997</v>
      </c>
      <c r="E125" s="215">
        <f t="shared" si="8"/>
        <v>0</v>
      </c>
      <c r="F125" s="269">
        <f t="shared" si="2"/>
        <v>673386.74799999991</v>
      </c>
    </row>
    <row r="126" spans="1:6" ht="23.25" x14ac:dyDescent="0.35">
      <c r="A126" s="234"/>
      <c r="B126" s="235"/>
      <c r="C126" s="236">
        <f>C96</f>
        <v>125003.68</v>
      </c>
      <c r="D126" s="290">
        <f>C97</f>
        <v>758983.06799999997</v>
      </c>
      <c r="E126" s="290">
        <f>C98</f>
        <v>146295.21000000002</v>
      </c>
      <c r="F126" s="269">
        <f t="shared" si="2"/>
        <v>1030281.9579999999</v>
      </c>
    </row>
    <row r="127" spans="1:6" x14ac:dyDescent="0.25">
      <c r="C127" s="197">
        <f>C126-C125</f>
        <v>0</v>
      </c>
      <c r="D127" s="197">
        <f t="shared" ref="D127:E127" si="9">D126-D125</f>
        <v>210600</v>
      </c>
      <c r="E127" s="197">
        <f t="shared" si="9"/>
        <v>146295.21000000002</v>
      </c>
      <c r="F127" s="197">
        <f>F126-F125</f>
        <v>356895.20999999996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644C-3759-4E11-BBC9-9BC27372135C}">
  <dimension ref="A1:I50"/>
  <sheetViews>
    <sheetView topLeftCell="A43" workbookViewId="0">
      <selection activeCell="E33" sqref="E33"/>
    </sheetView>
  </sheetViews>
  <sheetFormatPr defaultRowHeight="15" x14ac:dyDescent="0.25"/>
  <cols>
    <col min="1" max="1" width="11.28515625" customWidth="1"/>
    <col min="2" max="2" width="28" customWidth="1"/>
    <col min="3" max="3" width="20" customWidth="1"/>
    <col min="4" max="4" width="18.42578125" customWidth="1"/>
    <col min="5" max="5" width="23.7109375" customWidth="1"/>
    <col min="6" max="6" width="19.42578125" customWidth="1"/>
    <col min="7" max="7" width="14.42578125" customWidth="1"/>
  </cols>
  <sheetData>
    <row r="1" spans="1:9" ht="18.75" x14ac:dyDescent="0.25">
      <c r="A1" s="318" t="s">
        <v>303</v>
      </c>
      <c r="B1" s="318"/>
      <c r="C1" s="318"/>
      <c r="D1" s="318"/>
      <c r="E1" s="318"/>
      <c r="F1" s="318"/>
      <c r="G1" s="191"/>
    </row>
    <row r="2" spans="1:9" ht="47.25" x14ac:dyDescent="0.25">
      <c r="A2" s="2" t="s">
        <v>0</v>
      </c>
      <c r="B2" s="2" t="s">
        <v>1</v>
      </c>
      <c r="C2" s="22" t="s">
        <v>80</v>
      </c>
      <c r="D2" s="3" t="s">
        <v>70</v>
      </c>
      <c r="E2" s="3" t="s">
        <v>400</v>
      </c>
      <c r="F2" s="3" t="s">
        <v>467</v>
      </c>
      <c r="G2" s="3" t="s">
        <v>3</v>
      </c>
    </row>
    <row r="3" spans="1:9" ht="15.75" x14ac:dyDescent="0.25">
      <c r="A3" s="4" t="s">
        <v>0</v>
      </c>
      <c r="B3" s="5" t="s">
        <v>71</v>
      </c>
      <c r="C3" s="6"/>
      <c r="D3" s="7"/>
      <c r="E3" s="7"/>
      <c r="F3" s="7"/>
      <c r="G3" s="8"/>
    </row>
    <row r="4" spans="1:9" ht="15.75" x14ac:dyDescent="0.25">
      <c r="A4" s="4">
        <v>1</v>
      </c>
      <c r="B4" s="9" t="s">
        <v>72</v>
      </c>
      <c r="C4" s="22"/>
      <c r="D4" s="10">
        <v>10000</v>
      </c>
      <c r="E4" s="10"/>
      <c r="F4" s="10">
        <f t="shared" ref="F4:F15" si="0">D4+E4</f>
        <v>10000</v>
      </c>
      <c r="G4" s="7" t="s">
        <v>6</v>
      </c>
      <c r="H4" t="s">
        <v>535</v>
      </c>
      <c r="I4" t="s">
        <v>496</v>
      </c>
    </row>
    <row r="5" spans="1:9" ht="56.25" customHeight="1" x14ac:dyDescent="0.25">
      <c r="A5" s="4">
        <v>2</v>
      </c>
      <c r="B5" s="187" t="s">
        <v>468</v>
      </c>
      <c r="C5" s="188" t="s">
        <v>476</v>
      </c>
      <c r="D5" s="189">
        <v>100000</v>
      </c>
      <c r="E5" s="10"/>
      <c r="F5" s="10">
        <f t="shared" si="0"/>
        <v>100000</v>
      </c>
      <c r="G5" s="8" t="s">
        <v>66</v>
      </c>
      <c r="H5" t="s">
        <v>539</v>
      </c>
      <c r="I5" t="s">
        <v>494</v>
      </c>
    </row>
    <row r="6" spans="1:9" ht="76.5" customHeight="1" x14ac:dyDescent="0.25">
      <c r="A6" s="4">
        <v>3</v>
      </c>
      <c r="B6" s="9" t="s">
        <v>73</v>
      </c>
      <c r="C6" s="22" t="s">
        <v>256</v>
      </c>
      <c r="D6" s="10">
        <v>100000</v>
      </c>
      <c r="E6" s="10">
        <v>-100000</v>
      </c>
      <c r="F6" s="10">
        <f t="shared" si="0"/>
        <v>0</v>
      </c>
      <c r="G6" s="8" t="s">
        <v>477</v>
      </c>
      <c r="H6" t="s">
        <v>539</v>
      </c>
      <c r="I6" t="s">
        <v>494</v>
      </c>
    </row>
    <row r="7" spans="1:9" ht="60.75" customHeight="1" x14ac:dyDescent="0.25">
      <c r="A7" s="4">
        <v>4</v>
      </c>
      <c r="B7" s="9" t="s">
        <v>74</v>
      </c>
      <c r="C7" s="23" t="s">
        <v>257</v>
      </c>
      <c r="D7" s="10">
        <v>100000</v>
      </c>
      <c r="E7" s="10">
        <v>-100000</v>
      </c>
      <c r="F7" s="10">
        <f t="shared" si="0"/>
        <v>0</v>
      </c>
      <c r="G7" s="8" t="s">
        <v>477</v>
      </c>
      <c r="H7" t="s">
        <v>538</v>
      </c>
      <c r="I7" t="s">
        <v>494</v>
      </c>
    </row>
    <row r="8" spans="1:9" ht="87.75" customHeight="1" x14ac:dyDescent="0.25">
      <c r="A8" s="4"/>
      <c r="B8" s="9" t="s">
        <v>474</v>
      </c>
      <c r="C8" s="23" t="s">
        <v>475</v>
      </c>
      <c r="D8" s="10"/>
      <c r="E8" s="10">
        <v>200000</v>
      </c>
      <c r="F8" s="10">
        <f t="shared" si="0"/>
        <v>200000</v>
      </c>
      <c r="G8" s="8" t="s">
        <v>478</v>
      </c>
      <c r="H8" t="s">
        <v>538</v>
      </c>
      <c r="I8" t="s">
        <v>494</v>
      </c>
    </row>
    <row r="9" spans="1:9" ht="15.75" x14ac:dyDescent="0.25">
      <c r="A9" s="4"/>
      <c r="B9" s="9"/>
      <c r="C9" s="23"/>
      <c r="D9" s="10"/>
      <c r="E9" s="10"/>
      <c r="F9" s="10">
        <f t="shared" si="0"/>
        <v>0</v>
      </c>
      <c r="G9" s="8"/>
    </row>
    <row r="10" spans="1:9" ht="15.75" x14ac:dyDescent="0.25">
      <c r="A10" s="11"/>
      <c r="B10" s="5" t="s">
        <v>75</v>
      </c>
      <c r="C10" s="22"/>
      <c r="D10" s="12">
        <f>SUM(D4:D7)</f>
        <v>310000</v>
      </c>
      <c r="E10" s="12">
        <f>SUM(E4:E9)</f>
        <v>0</v>
      </c>
      <c r="F10" s="10">
        <f t="shared" si="0"/>
        <v>310000</v>
      </c>
      <c r="G10" s="13"/>
    </row>
    <row r="11" spans="1:9" ht="61.5" customHeight="1" x14ac:dyDescent="0.25">
      <c r="A11" s="4"/>
      <c r="B11" s="14" t="s">
        <v>76</v>
      </c>
      <c r="C11" s="22"/>
      <c r="D11" s="6"/>
      <c r="E11" s="6"/>
      <c r="F11" s="10">
        <f t="shared" si="0"/>
        <v>0</v>
      </c>
      <c r="G11" s="3"/>
    </row>
    <row r="12" spans="1:9" ht="54.75" customHeight="1" x14ac:dyDescent="0.25">
      <c r="A12" s="4">
        <v>4</v>
      </c>
      <c r="B12" s="9" t="s">
        <v>77</v>
      </c>
      <c r="C12" s="22" t="s">
        <v>187</v>
      </c>
      <c r="D12" s="10">
        <v>93996.479999999996</v>
      </c>
      <c r="E12" s="10"/>
      <c r="F12" s="10">
        <f t="shared" si="0"/>
        <v>93996.479999999996</v>
      </c>
      <c r="G12" s="7" t="s">
        <v>78</v>
      </c>
      <c r="H12" t="s">
        <v>538</v>
      </c>
      <c r="I12" t="s">
        <v>494</v>
      </c>
    </row>
    <row r="13" spans="1:9" ht="15.75" x14ac:dyDescent="0.25">
      <c r="A13" s="11"/>
      <c r="B13" s="5" t="s">
        <v>75</v>
      </c>
      <c r="C13" s="22"/>
      <c r="D13" s="12">
        <f>SUM(D12)</f>
        <v>93996.479999999996</v>
      </c>
      <c r="E13" s="12">
        <f>SUM(E12)</f>
        <v>0</v>
      </c>
      <c r="F13" s="10">
        <f t="shared" si="0"/>
        <v>93996.479999999996</v>
      </c>
      <c r="G13" s="15"/>
    </row>
    <row r="14" spans="1:9" ht="58.5" customHeight="1" x14ac:dyDescent="0.25">
      <c r="A14" s="4"/>
      <c r="B14" s="9" t="s">
        <v>79</v>
      </c>
      <c r="C14" s="22"/>
      <c r="D14" s="16">
        <f>D13+D10</f>
        <v>403996.48</v>
      </c>
      <c r="E14" s="16">
        <f>E13+E10</f>
        <v>0</v>
      </c>
      <c r="F14" s="6">
        <f t="shared" si="0"/>
        <v>403996.48</v>
      </c>
      <c r="G14" s="15"/>
    </row>
    <row r="15" spans="1:9" ht="15.75" x14ac:dyDescent="0.25">
      <c r="A15" s="22"/>
      <c r="B15" s="22" t="s">
        <v>293</v>
      </c>
      <c r="C15" s="22"/>
      <c r="D15" s="115">
        <f>D14+IGF!D87</f>
        <v>1136798.4379999998</v>
      </c>
      <c r="E15" s="115">
        <f>IGF!E87</f>
        <v>297480</v>
      </c>
      <c r="F15" s="6">
        <f t="shared" si="0"/>
        <v>1434278.4379999998</v>
      </c>
      <c r="G15" s="136"/>
    </row>
    <row r="17" spans="1:6" ht="22.5" x14ac:dyDescent="0.3">
      <c r="A17" s="268" t="s">
        <v>491</v>
      </c>
      <c r="B17" s="268"/>
      <c r="C17" s="230"/>
      <c r="D17" s="231"/>
      <c r="E17" s="231"/>
      <c r="F17" s="231"/>
    </row>
    <row r="18" spans="1:6" ht="22.5" x14ac:dyDescent="0.3">
      <c r="A18" s="238">
        <v>1</v>
      </c>
      <c r="B18" s="238" t="s">
        <v>4</v>
      </c>
      <c r="C18" s="244">
        <v>0</v>
      </c>
      <c r="D18" s="231"/>
      <c r="E18" s="231"/>
      <c r="F18" s="231"/>
    </row>
    <row r="19" spans="1:6" ht="22.5" x14ac:dyDescent="0.3">
      <c r="A19" s="238">
        <v>2</v>
      </c>
      <c r="B19" s="238" t="s">
        <v>493</v>
      </c>
      <c r="C19" s="245">
        <f>F4</f>
        <v>10000</v>
      </c>
      <c r="D19" s="231"/>
      <c r="E19" s="231"/>
      <c r="F19" s="231"/>
    </row>
    <row r="20" spans="1:6" ht="22.5" x14ac:dyDescent="0.3">
      <c r="A20" s="238">
        <v>3</v>
      </c>
      <c r="B20" s="238" t="s">
        <v>494</v>
      </c>
      <c r="C20" s="245">
        <f>F5+F6+F7+F8+F11+F12</f>
        <v>393996.48</v>
      </c>
      <c r="D20" s="231"/>
      <c r="E20" s="231"/>
      <c r="F20" s="231"/>
    </row>
    <row r="21" spans="1:6" ht="22.5" x14ac:dyDescent="0.3">
      <c r="A21" s="246"/>
      <c r="B21" s="238" t="s">
        <v>234</v>
      </c>
      <c r="C21" s="247">
        <f>C18+C19+C20</f>
        <v>403996.48</v>
      </c>
      <c r="D21" s="231"/>
      <c r="E21" s="231"/>
      <c r="F21" s="231"/>
    </row>
    <row r="22" spans="1:6" ht="23.25" x14ac:dyDescent="0.35">
      <c r="A22" s="248"/>
      <c r="B22" s="231"/>
      <c r="C22" s="231"/>
      <c r="D22" s="235"/>
      <c r="E22" s="231"/>
      <c r="F22" s="231"/>
    </row>
    <row r="23" spans="1:6" ht="23.25" x14ac:dyDescent="0.35">
      <c r="A23" s="248"/>
      <c r="B23" s="231"/>
      <c r="C23" s="231"/>
      <c r="D23" s="235"/>
      <c r="E23" s="231"/>
      <c r="F23" s="231"/>
    </row>
    <row r="24" spans="1:6" ht="23.25" x14ac:dyDescent="0.35">
      <c r="A24" s="241"/>
      <c r="B24" s="241"/>
      <c r="C24" s="241" t="s">
        <v>495</v>
      </c>
      <c r="D24" s="241" t="s">
        <v>496</v>
      </c>
      <c r="E24" s="249" t="s">
        <v>494</v>
      </c>
      <c r="F24" s="249" t="s">
        <v>234</v>
      </c>
    </row>
    <row r="25" spans="1:6" ht="23.25" x14ac:dyDescent="0.35">
      <c r="A25" s="237"/>
      <c r="B25" s="237"/>
      <c r="C25" s="230"/>
      <c r="D25" s="230"/>
      <c r="E25" s="230"/>
      <c r="F25" s="230"/>
    </row>
    <row r="26" spans="1:6" ht="23.25" x14ac:dyDescent="0.35">
      <c r="A26" s="238" t="s">
        <v>497</v>
      </c>
      <c r="B26" s="239" t="s">
        <v>498</v>
      </c>
      <c r="C26" s="250">
        <v>0</v>
      </c>
      <c r="D26" s="250">
        <v>0</v>
      </c>
      <c r="E26" s="215">
        <v>0</v>
      </c>
      <c r="F26" s="251">
        <f>C26+D26+E26</f>
        <v>0</v>
      </c>
    </row>
    <row r="27" spans="1:6" ht="23.25" x14ac:dyDescent="0.35">
      <c r="A27" s="238" t="s">
        <v>499</v>
      </c>
      <c r="B27" s="240" t="s">
        <v>500</v>
      </c>
      <c r="C27" s="250">
        <v>0</v>
      </c>
      <c r="D27" s="250">
        <v>0</v>
      </c>
      <c r="E27" s="215">
        <v>0</v>
      </c>
      <c r="F27" s="251">
        <f>C27+D27+E27</f>
        <v>0</v>
      </c>
    </row>
    <row r="28" spans="1:6" ht="23.25" x14ac:dyDescent="0.35">
      <c r="A28" s="238" t="s">
        <v>505</v>
      </c>
      <c r="B28" s="239" t="s">
        <v>506</v>
      </c>
      <c r="C28" s="250">
        <v>0</v>
      </c>
      <c r="D28" s="250">
        <v>0</v>
      </c>
      <c r="E28" s="215">
        <v>0</v>
      </c>
      <c r="F28" s="251">
        <f>C28+D28+E28</f>
        <v>0</v>
      </c>
    </row>
    <row r="29" spans="1:6" ht="36.75" customHeight="1" x14ac:dyDescent="0.35">
      <c r="A29" s="238" t="s">
        <v>501</v>
      </c>
      <c r="B29" s="218" t="s">
        <v>502</v>
      </c>
      <c r="C29" s="250">
        <v>0</v>
      </c>
      <c r="D29" s="250">
        <f>F4</f>
        <v>10000</v>
      </c>
      <c r="E29" s="215">
        <v>0</v>
      </c>
      <c r="F29" s="251">
        <f>C29+D29+E29</f>
        <v>10000</v>
      </c>
    </row>
    <row r="30" spans="1:6" ht="23.25" x14ac:dyDescent="0.35">
      <c r="A30" s="238" t="s">
        <v>503</v>
      </c>
      <c r="B30" s="239" t="s">
        <v>504</v>
      </c>
      <c r="C30" s="250">
        <v>0</v>
      </c>
      <c r="D30" s="250">
        <v>0</v>
      </c>
      <c r="E30" s="215">
        <v>0</v>
      </c>
      <c r="F30" s="251">
        <f t="shared" ref="F30" si="1">C30+D30+E30</f>
        <v>0</v>
      </c>
    </row>
    <row r="31" spans="1:6" ht="23.25" x14ac:dyDescent="0.35">
      <c r="A31" s="268"/>
      <c r="B31" s="239"/>
      <c r="C31" s="270">
        <f>C26+C27+C28+C29+C30</f>
        <v>0</v>
      </c>
      <c r="D31" s="270">
        <f t="shared" ref="D31:F31" si="2">D26+D27+D28+D29+D30</f>
        <v>10000</v>
      </c>
      <c r="E31" s="270">
        <f t="shared" si="2"/>
        <v>0</v>
      </c>
      <c r="F31" s="270">
        <f t="shared" si="2"/>
        <v>10000</v>
      </c>
    </row>
    <row r="32" spans="1:6" ht="56.25" customHeight="1" x14ac:dyDescent="0.35">
      <c r="A32" s="241" t="s">
        <v>513</v>
      </c>
      <c r="B32" s="243" t="s">
        <v>514</v>
      </c>
      <c r="C32" s="250">
        <v>0</v>
      </c>
      <c r="D32" s="250">
        <v>0</v>
      </c>
      <c r="E32" s="215">
        <f>F7+F8+F12</f>
        <v>293996.48</v>
      </c>
      <c r="F32" s="251">
        <f t="shared" ref="F32:F36" si="3">C32+D32+E32</f>
        <v>293996.48</v>
      </c>
    </row>
    <row r="33" spans="1:6" ht="60" customHeight="1" x14ac:dyDescent="0.35">
      <c r="A33" s="241" t="s">
        <v>515</v>
      </c>
      <c r="B33" s="243" t="s">
        <v>516</v>
      </c>
      <c r="C33" s="250">
        <v>0</v>
      </c>
      <c r="D33" s="250">
        <v>0</v>
      </c>
      <c r="E33" s="215">
        <f>F5+F6</f>
        <v>100000</v>
      </c>
      <c r="F33" s="251">
        <f t="shared" si="3"/>
        <v>100000</v>
      </c>
    </row>
    <row r="34" spans="1:6" ht="62.25" customHeight="1" x14ac:dyDescent="0.35">
      <c r="A34" s="241" t="s">
        <v>517</v>
      </c>
      <c r="B34" s="243" t="s">
        <v>518</v>
      </c>
      <c r="C34" s="250">
        <v>0</v>
      </c>
      <c r="D34" s="250">
        <v>0</v>
      </c>
      <c r="E34" s="215">
        <v>0</v>
      </c>
      <c r="F34" s="251">
        <f t="shared" si="3"/>
        <v>0</v>
      </c>
    </row>
    <row r="35" spans="1:6" ht="61.5" x14ac:dyDescent="0.35">
      <c r="A35" s="241" t="s">
        <v>519</v>
      </c>
      <c r="B35" s="243" t="s">
        <v>520</v>
      </c>
      <c r="C35" s="250">
        <v>0</v>
      </c>
      <c r="D35" s="250">
        <v>0</v>
      </c>
      <c r="E35" s="215">
        <v>0</v>
      </c>
      <c r="F35" s="251">
        <f t="shared" si="3"/>
        <v>0</v>
      </c>
    </row>
    <row r="36" spans="1:6" ht="61.5" x14ac:dyDescent="0.35">
      <c r="A36" s="241" t="s">
        <v>521</v>
      </c>
      <c r="B36" s="242" t="s">
        <v>522</v>
      </c>
      <c r="C36" s="250">
        <v>0</v>
      </c>
      <c r="D36" s="250">
        <v>0</v>
      </c>
      <c r="E36" s="215">
        <v>0</v>
      </c>
      <c r="F36" s="251">
        <f t="shared" si="3"/>
        <v>0</v>
      </c>
    </row>
    <row r="37" spans="1:6" ht="23.25" x14ac:dyDescent="0.35">
      <c r="A37" s="268"/>
      <c r="B37" s="268"/>
      <c r="C37" s="270">
        <f>C32+C33+C34+C35+C36</f>
        <v>0</v>
      </c>
      <c r="D37" s="270">
        <f t="shared" ref="D37:F37" si="4">D32+D33+D34+D35+D36</f>
        <v>0</v>
      </c>
      <c r="E37" s="270">
        <f t="shared" si="4"/>
        <v>393996.48</v>
      </c>
      <c r="F37" s="270">
        <f t="shared" si="4"/>
        <v>393996.48</v>
      </c>
    </row>
    <row r="38" spans="1:6" ht="57" customHeight="1" x14ac:dyDescent="0.35">
      <c r="A38" s="241" t="s">
        <v>507</v>
      </c>
      <c r="B38" s="242" t="s">
        <v>508</v>
      </c>
      <c r="C38" s="250">
        <v>0</v>
      </c>
      <c r="D38" s="250">
        <v>0</v>
      </c>
      <c r="E38" s="215">
        <v>0</v>
      </c>
      <c r="F38" s="251">
        <f t="shared" ref="F38" si="5">C38+D38+E38</f>
        <v>0</v>
      </c>
    </row>
    <row r="39" spans="1:6" ht="65.25" customHeight="1" x14ac:dyDescent="0.35">
      <c r="A39" s="241" t="s">
        <v>509</v>
      </c>
      <c r="B39" s="243" t="s">
        <v>510</v>
      </c>
      <c r="C39" s="250">
        <v>0</v>
      </c>
      <c r="D39" s="250">
        <v>0</v>
      </c>
      <c r="E39" s="215">
        <v>0</v>
      </c>
      <c r="F39" s="251">
        <f t="shared" ref="F39:F40" si="6">C39+D39+E39</f>
        <v>0</v>
      </c>
    </row>
    <row r="40" spans="1:6" ht="41.25" x14ac:dyDescent="0.35">
      <c r="A40" s="241" t="s">
        <v>511</v>
      </c>
      <c r="B40" s="243" t="s">
        <v>512</v>
      </c>
      <c r="C40" s="250">
        <v>0</v>
      </c>
      <c r="D40" s="250">
        <v>0</v>
      </c>
      <c r="E40" s="215">
        <v>0</v>
      </c>
      <c r="F40" s="251">
        <f t="shared" si="6"/>
        <v>0</v>
      </c>
    </row>
    <row r="41" spans="1:6" ht="23.25" x14ac:dyDescent="0.35">
      <c r="A41" s="268"/>
      <c r="B41" s="268"/>
      <c r="C41" s="270">
        <f>C38+C39+C40</f>
        <v>0</v>
      </c>
      <c r="D41" s="270">
        <f t="shared" ref="D41:F41" si="7">D38+D39+D40</f>
        <v>0</v>
      </c>
      <c r="E41" s="270">
        <f t="shared" si="7"/>
        <v>0</v>
      </c>
      <c r="F41" s="270">
        <f t="shared" si="7"/>
        <v>0</v>
      </c>
    </row>
    <row r="42" spans="1:6" ht="61.5" x14ac:dyDescent="0.35">
      <c r="A42" s="241" t="s">
        <v>523</v>
      </c>
      <c r="B42" s="242" t="s">
        <v>524</v>
      </c>
      <c r="C42" s="250">
        <v>0</v>
      </c>
      <c r="D42" s="250">
        <v>0</v>
      </c>
      <c r="E42" s="215">
        <v>0</v>
      </c>
      <c r="F42" s="251">
        <f>C42+D42+E42</f>
        <v>0</v>
      </c>
    </row>
    <row r="43" spans="1:6" ht="61.5" x14ac:dyDescent="0.35">
      <c r="A43" s="241" t="s">
        <v>525</v>
      </c>
      <c r="B43" s="243" t="s">
        <v>526</v>
      </c>
      <c r="C43" s="250">
        <v>0</v>
      </c>
      <c r="D43" s="250">
        <v>0</v>
      </c>
      <c r="E43" s="215">
        <v>0</v>
      </c>
      <c r="F43" s="251">
        <f t="shared" ref="F43:F46" si="8">C43+D43+E43</f>
        <v>0</v>
      </c>
    </row>
    <row r="44" spans="1:6" ht="23.25" x14ac:dyDescent="0.35">
      <c r="A44" s="268"/>
      <c r="B44" s="268"/>
      <c r="C44" s="270">
        <f>C42+C43</f>
        <v>0</v>
      </c>
      <c r="D44" s="270">
        <f t="shared" ref="D44:F44" si="9">D42+D43</f>
        <v>0</v>
      </c>
      <c r="E44" s="270">
        <f t="shared" si="9"/>
        <v>0</v>
      </c>
      <c r="F44" s="270">
        <f t="shared" si="9"/>
        <v>0</v>
      </c>
    </row>
    <row r="45" spans="1:6" ht="61.5" x14ac:dyDescent="0.35">
      <c r="A45" s="241" t="s">
        <v>527</v>
      </c>
      <c r="B45" s="243" t="s">
        <v>528</v>
      </c>
      <c r="C45" s="250">
        <v>0</v>
      </c>
      <c r="D45" s="250">
        <v>0</v>
      </c>
      <c r="E45" s="215">
        <v>0</v>
      </c>
      <c r="F45" s="251">
        <f t="shared" si="8"/>
        <v>0</v>
      </c>
    </row>
    <row r="46" spans="1:6" ht="61.5" x14ac:dyDescent="0.35">
      <c r="A46" s="241" t="s">
        <v>529</v>
      </c>
      <c r="B46" s="242" t="s">
        <v>530</v>
      </c>
      <c r="C46" s="250">
        <v>0</v>
      </c>
      <c r="D46" s="250">
        <v>0</v>
      </c>
      <c r="E46" s="215">
        <v>0</v>
      </c>
      <c r="F46" s="251">
        <f t="shared" si="8"/>
        <v>0</v>
      </c>
    </row>
    <row r="47" spans="1:6" ht="23.25" x14ac:dyDescent="0.35">
      <c r="A47" s="268"/>
      <c r="B47" s="268"/>
      <c r="C47" s="270">
        <f>C45+C46</f>
        <v>0</v>
      </c>
      <c r="D47" s="270">
        <f t="shared" ref="D47:F47" si="10">D45+D46</f>
        <v>0</v>
      </c>
      <c r="E47" s="270">
        <f t="shared" si="10"/>
        <v>0</v>
      </c>
      <c r="F47" s="270">
        <f t="shared" si="10"/>
        <v>0</v>
      </c>
    </row>
    <row r="48" spans="1:6" ht="23.25" x14ac:dyDescent="0.35">
      <c r="A48" s="238" t="s">
        <v>92</v>
      </c>
      <c r="B48" s="238"/>
      <c r="C48" s="250">
        <f>C47+C44+C41+C37+C31</f>
        <v>0</v>
      </c>
      <c r="D48" s="250">
        <f t="shared" ref="D48:F48" si="11">D47+D44+D41+D37+D31</f>
        <v>10000</v>
      </c>
      <c r="E48" s="250">
        <f t="shared" si="11"/>
        <v>393996.48</v>
      </c>
      <c r="F48" s="250">
        <f t="shared" si="11"/>
        <v>403996.48</v>
      </c>
    </row>
    <row r="49" spans="3:6" x14ac:dyDescent="0.25">
      <c r="C49" s="197">
        <f>C18</f>
        <v>0</v>
      </c>
      <c r="D49" s="197">
        <f>C19</f>
        <v>10000</v>
      </c>
      <c r="E49" s="197">
        <f>C20</f>
        <v>393996.48</v>
      </c>
      <c r="F49" s="197">
        <f>C21</f>
        <v>403996.48</v>
      </c>
    </row>
    <row r="50" spans="3:6" x14ac:dyDescent="0.25">
      <c r="D50" s="197">
        <f>D49-D48</f>
        <v>0</v>
      </c>
      <c r="E50" s="197">
        <f t="shared" ref="E50:F50" si="12">E49-E48</f>
        <v>0</v>
      </c>
      <c r="F50" s="197">
        <f t="shared" si="12"/>
        <v>0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68D2B-C670-4583-BA0A-556DEB0FE528}">
  <dimension ref="A1:I101"/>
  <sheetViews>
    <sheetView topLeftCell="A97" workbookViewId="0">
      <selection activeCell="C81" sqref="C81"/>
    </sheetView>
  </sheetViews>
  <sheetFormatPr defaultRowHeight="15" x14ac:dyDescent="0.25"/>
  <cols>
    <col min="1" max="1" width="13.140625" customWidth="1"/>
    <col min="2" max="2" width="22.28515625" customWidth="1"/>
    <col min="3" max="3" width="22.7109375" customWidth="1"/>
    <col min="4" max="4" width="21.42578125" customWidth="1"/>
    <col min="5" max="5" width="15.42578125" customWidth="1"/>
    <col min="6" max="6" width="20" customWidth="1"/>
    <col min="7" max="7" width="12.85546875" customWidth="1"/>
  </cols>
  <sheetData>
    <row r="1" spans="1:9" ht="15.75" x14ac:dyDescent="0.25">
      <c r="A1" s="316" t="s">
        <v>131</v>
      </c>
      <c r="B1" s="316"/>
      <c r="C1" s="316"/>
      <c r="D1" s="316"/>
      <c r="E1" s="316"/>
      <c r="F1" s="316"/>
      <c r="G1" s="316"/>
    </row>
    <row r="2" spans="1:9" ht="45" x14ac:dyDescent="0.25">
      <c r="A2" s="27" t="s">
        <v>0</v>
      </c>
      <c r="B2" s="27" t="s">
        <v>1</v>
      </c>
      <c r="C2" s="28" t="s">
        <v>80</v>
      </c>
      <c r="D2" s="28" t="s">
        <v>70</v>
      </c>
      <c r="E2" s="28"/>
      <c r="F2" s="28"/>
      <c r="G2" s="28" t="s">
        <v>3</v>
      </c>
    </row>
    <row r="3" spans="1:9" ht="15.75" x14ac:dyDescent="0.25">
      <c r="A3" s="78">
        <v>1</v>
      </c>
      <c r="B3" s="25" t="s">
        <v>81</v>
      </c>
      <c r="C3" s="79" t="s">
        <v>258</v>
      </c>
      <c r="D3" s="79">
        <v>940413.72</v>
      </c>
      <c r="E3" s="79"/>
      <c r="F3" s="79">
        <f>D3+E3</f>
        <v>940413.72</v>
      </c>
      <c r="G3" s="66" t="s">
        <v>6</v>
      </c>
      <c r="H3" t="s">
        <v>532</v>
      </c>
      <c r="I3" t="s">
        <v>495</v>
      </c>
    </row>
    <row r="4" spans="1:9" ht="15.75" x14ac:dyDescent="0.25">
      <c r="A4" s="78">
        <v>2</v>
      </c>
      <c r="B4" s="25" t="s">
        <v>82</v>
      </c>
      <c r="C4" s="79" t="s">
        <v>259</v>
      </c>
      <c r="D4" s="79">
        <v>518308.44</v>
      </c>
      <c r="E4" s="79"/>
      <c r="F4" s="79">
        <f t="shared" ref="F4:F67" si="0">D4+E4</f>
        <v>518308.44</v>
      </c>
      <c r="G4" s="66" t="s">
        <v>6</v>
      </c>
      <c r="H4" t="s">
        <v>536</v>
      </c>
      <c r="I4" t="s">
        <v>495</v>
      </c>
    </row>
    <row r="5" spans="1:9" ht="15.75" x14ac:dyDescent="0.25">
      <c r="A5" s="78">
        <v>3</v>
      </c>
      <c r="B5" s="25" t="s">
        <v>83</v>
      </c>
      <c r="C5" s="79" t="s">
        <v>260</v>
      </c>
      <c r="D5" s="79">
        <v>73611.48</v>
      </c>
      <c r="E5" s="79"/>
      <c r="F5" s="79">
        <f t="shared" si="0"/>
        <v>73611.48</v>
      </c>
      <c r="G5" s="66" t="s">
        <v>6</v>
      </c>
      <c r="H5" t="s">
        <v>532</v>
      </c>
      <c r="I5" t="s">
        <v>495</v>
      </c>
    </row>
    <row r="6" spans="1:9" ht="15.75" x14ac:dyDescent="0.25">
      <c r="A6" s="78">
        <v>4</v>
      </c>
      <c r="B6" s="25" t="s">
        <v>84</v>
      </c>
      <c r="C6" s="79" t="s">
        <v>261</v>
      </c>
      <c r="D6" s="79">
        <v>73604.639999999999</v>
      </c>
      <c r="E6" s="79"/>
      <c r="F6" s="79">
        <f t="shared" si="0"/>
        <v>73604.639999999999</v>
      </c>
      <c r="G6" s="66" t="s">
        <v>6</v>
      </c>
      <c r="H6" t="s">
        <v>535</v>
      </c>
      <c r="I6" t="s">
        <v>495</v>
      </c>
    </row>
    <row r="7" spans="1:9" ht="30.75" x14ac:dyDescent="0.25">
      <c r="A7" s="78">
        <v>5</v>
      </c>
      <c r="B7" s="25" t="s">
        <v>85</v>
      </c>
      <c r="C7" s="79" t="s">
        <v>264</v>
      </c>
      <c r="D7" s="79">
        <v>432801.72</v>
      </c>
      <c r="E7" s="79"/>
      <c r="F7" s="79">
        <f t="shared" si="0"/>
        <v>432801.72</v>
      </c>
      <c r="G7" s="66" t="s">
        <v>6</v>
      </c>
      <c r="H7" t="s">
        <v>535</v>
      </c>
      <c r="I7" t="s">
        <v>495</v>
      </c>
    </row>
    <row r="8" spans="1:9" ht="30.75" x14ac:dyDescent="0.25">
      <c r="A8" s="78">
        <v>6</v>
      </c>
      <c r="B8" s="25" t="s">
        <v>86</v>
      </c>
      <c r="C8" s="79" t="s">
        <v>263</v>
      </c>
      <c r="D8" s="79">
        <v>768329.52</v>
      </c>
      <c r="E8" s="79"/>
      <c r="F8" s="79">
        <f t="shared" si="0"/>
        <v>768329.52</v>
      </c>
      <c r="G8" s="66" t="s">
        <v>6</v>
      </c>
      <c r="H8" t="s">
        <v>533</v>
      </c>
      <c r="I8" t="s">
        <v>495</v>
      </c>
    </row>
    <row r="9" spans="1:9" ht="15.75" x14ac:dyDescent="0.25">
      <c r="A9" s="78">
        <v>7</v>
      </c>
      <c r="B9" s="25" t="s">
        <v>87</v>
      </c>
      <c r="C9" s="79" t="s">
        <v>265</v>
      </c>
      <c r="D9" s="26">
        <v>473937.6</v>
      </c>
      <c r="E9" s="26"/>
      <c r="F9" s="79">
        <f t="shared" si="0"/>
        <v>473937.6</v>
      </c>
      <c r="G9" s="66" t="s">
        <v>6</v>
      </c>
      <c r="H9" t="s">
        <v>542</v>
      </c>
      <c r="I9" t="s">
        <v>495</v>
      </c>
    </row>
    <row r="10" spans="1:9" ht="15.75" x14ac:dyDescent="0.25">
      <c r="A10" s="78">
        <v>8</v>
      </c>
      <c r="B10" s="25" t="s">
        <v>88</v>
      </c>
      <c r="C10" s="79" t="s">
        <v>265</v>
      </c>
      <c r="D10" s="79">
        <v>71159.28</v>
      </c>
      <c r="E10" s="79"/>
      <c r="F10" s="79">
        <f t="shared" si="0"/>
        <v>71159.28</v>
      </c>
      <c r="G10" s="66" t="s">
        <v>6</v>
      </c>
      <c r="H10" t="s">
        <v>543</v>
      </c>
      <c r="I10" t="s">
        <v>495</v>
      </c>
    </row>
    <row r="11" spans="1:9" ht="15.75" x14ac:dyDescent="0.25">
      <c r="A11" s="78">
        <v>9</v>
      </c>
      <c r="B11" s="25" t="s">
        <v>89</v>
      </c>
      <c r="C11" s="79" t="s">
        <v>265</v>
      </c>
      <c r="D11" s="79">
        <v>213335.88</v>
      </c>
      <c r="E11" s="79"/>
      <c r="F11" s="79">
        <f t="shared" si="0"/>
        <v>213335.88</v>
      </c>
      <c r="G11" s="66" t="s">
        <v>6</v>
      </c>
      <c r="H11" t="s">
        <v>540</v>
      </c>
      <c r="I11" t="s">
        <v>495</v>
      </c>
    </row>
    <row r="12" spans="1:9" ht="15.75" x14ac:dyDescent="0.25">
      <c r="A12" s="78">
        <v>10</v>
      </c>
      <c r="B12" s="25" t="s">
        <v>90</v>
      </c>
      <c r="C12" s="79" t="s">
        <v>265</v>
      </c>
      <c r="D12" s="79">
        <v>566954.4</v>
      </c>
      <c r="E12" s="79"/>
      <c r="F12" s="79">
        <f t="shared" si="0"/>
        <v>566954.4</v>
      </c>
      <c r="G12" s="66" t="s">
        <v>6</v>
      </c>
      <c r="H12" t="s">
        <v>534</v>
      </c>
      <c r="I12" t="s">
        <v>495</v>
      </c>
    </row>
    <row r="13" spans="1:9" ht="15.75" x14ac:dyDescent="0.25">
      <c r="A13" s="78">
        <v>11</v>
      </c>
      <c r="B13" s="25" t="s">
        <v>91</v>
      </c>
      <c r="C13" s="79" t="s">
        <v>262</v>
      </c>
      <c r="D13" s="79">
        <v>33415.379999999997</v>
      </c>
      <c r="E13" s="79"/>
      <c r="F13" s="79">
        <f t="shared" si="0"/>
        <v>33415.379999999997</v>
      </c>
      <c r="G13" s="66" t="s">
        <v>6</v>
      </c>
      <c r="H13" t="s">
        <v>541</v>
      </c>
      <c r="I13" t="s">
        <v>495</v>
      </c>
    </row>
    <row r="14" spans="1:9" ht="15.75" x14ac:dyDescent="0.25">
      <c r="A14" s="78"/>
      <c r="B14" s="80" t="s">
        <v>92</v>
      </c>
      <c r="C14" s="79"/>
      <c r="D14" s="77">
        <f>SUM(D3:D13)</f>
        <v>4165872.0599999991</v>
      </c>
      <c r="E14" s="77"/>
      <c r="F14" s="84">
        <f>F13+F12+F11+F10+F9+F8+F7+F6+F5+F4+F3</f>
        <v>4165872.0600000005</v>
      </c>
      <c r="G14" s="78"/>
    </row>
    <row r="15" spans="1:9" ht="15.75" x14ac:dyDescent="0.25">
      <c r="A15" s="315" t="s">
        <v>306</v>
      </c>
      <c r="B15" s="315"/>
      <c r="C15" s="315"/>
      <c r="D15" s="315"/>
      <c r="E15" s="80"/>
      <c r="F15" s="79">
        <f t="shared" si="0"/>
        <v>0</v>
      </c>
      <c r="G15" s="81"/>
    </row>
    <row r="16" spans="1:9" ht="15.75" x14ac:dyDescent="0.25">
      <c r="A16" s="78"/>
      <c r="B16" s="316" t="s">
        <v>93</v>
      </c>
      <c r="C16" s="316"/>
      <c r="D16" s="82"/>
      <c r="E16" s="82"/>
      <c r="F16" s="79">
        <f t="shared" si="0"/>
        <v>0</v>
      </c>
      <c r="G16" s="83"/>
    </row>
    <row r="17" spans="1:9" ht="30.75" x14ac:dyDescent="0.25">
      <c r="A17" s="29">
        <v>12</v>
      </c>
      <c r="B17" s="25" t="s">
        <v>94</v>
      </c>
      <c r="C17" s="79" t="s">
        <v>95</v>
      </c>
      <c r="D17" s="79">
        <v>10000</v>
      </c>
      <c r="E17" s="79"/>
      <c r="F17" s="79">
        <f t="shared" si="0"/>
        <v>10000</v>
      </c>
      <c r="G17" s="66" t="s">
        <v>6</v>
      </c>
      <c r="H17" t="s">
        <v>533</v>
      </c>
      <c r="I17" t="s">
        <v>496</v>
      </c>
    </row>
    <row r="18" spans="1:9" ht="57.75" customHeight="1" x14ac:dyDescent="0.25">
      <c r="A18" s="78"/>
      <c r="B18" s="25" t="s">
        <v>311</v>
      </c>
      <c r="C18" s="79" t="s">
        <v>312</v>
      </c>
      <c r="D18" s="79">
        <v>7000</v>
      </c>
      <c r="E18" s="79"/>
      <c r="F18" s="79">
        <f t="shared" si="0"/>
        <v>7000</v>
      </c>
      <c r="G18" s="66" t="s">
        <v>282</v>
      </c>
      <c r="H18" t="s">
        <v>535</v>
      </c>
      <c r="I18" t="s">
        <v>494</v>
      </c>
    </row>
    <row r="19" spans="1:9" ht="60.75" customHeight="1" x14ac:dyDescent="0.25">
      <c r="A19" s="78"/>
      <c r="B19" s="85" t="s">
        <v>313</v>
      </c>
      <c r="C19" s="79" t="s">
        <v>258</v>
      </c>
      <c r="D19" s="79">
        <v>18180</v>
      </c>
      <c r="E19" s="79"/>
      <c r="F19" s="79">
        <f t="shared" si="0"/>
        <v>18180</v>
      </c>
      <c r="G19" s="66"/>
      <c r="H19" t="s">
        <v>531</v>
      </c>
      <c r="I19" t="s">
        <v>496</v>
      </c>
    </row>
    <row r="20" spans="1:9" ht="15.75" x14ac:dyDescent="0.25">
      <c r="A20" s="78"/>
      <c r="B20" s="85" t="s">
        <v>92</v>
      </c>
      <c r="C20" s="79"/>
      <c r="D20" s="84">
        <v>35180</v>
      </c>
      <c r="E20" s="84"/>
      <c r="F20" s="79">
        <f t="shared" si="0"/>
        <v>35180</v>
      </c>
      <c r="G20" s="66"/>
    </row>
    <row r="21" spans="1:9" ht="15.75" x14ac:dyDescent="0.25">
      <c r="A21" s="78"/>
      <c r="B21" s="86" t="s">
        <v>96</v>
      </c>
      <c r="C21" s="79"/>
      <c r="D21" s="82"/>
      <c r="E21" s="82"/>
      <c r="F21" s="79">
        <f t="shared" si="0"/>
        <v>0</v>
      </c>
      <c r="G21" s="83"/>
    </row>
    <row r="22" spans="1:9" ht="51" customHeight="1" x14ac:dyDescent="0.25">
      <c r="A22" s="78">
        <v>13</v>
      </c>
      <c r="B22" s="85" t="s">
        <v>97</v>
      </c>
      <c r="C22" s="79" t="s">
        <v>95</v>
      </c>
      <c r="D22" s="79">
        <v>200</v>
      </c>
      <c r="E22" s="79"/>
      <c r="F22" s="79">
        <f t="shared" si="0"/>
        <v>200</v>
      </c>
      <c r="G22" s="66" t="s">
        <v>6</v>
      </c>
      <c r="H22" t="s">
        <v>542</v>
      </c>
      <c r="I22" t="s">
        <v>496</v>
      </c>
    </row>
    <row r="23" spans="1:9" ht="75.75" customHeight="1" x14ac:dyDescent="0.25">
      <c r="A23" s="78">
        <v>14</v>
      </c>
      <c r="B23" s="85" t="s">
        <v>98</v>
      </c>
      <c r="C23" s="79" t="s">
        <v>95</v>
      </c>
      <c r="D23" s="79">
        <v>5000</v>
      </c>
      <c r="E23" s="79"/>
      <c r="F23" s="79">
        <f t="shared" si="0"/>
        <v>5000</v>
      </c>
      <c r="G23" s="66" t="s">
        <v>6</v>
      </c>
      <c r="H23" t="s">
        <v>542</v>
      </c>
      <c r="I23" t="s">
        <v>496</v>
      </c>
    </row>
    <row r="24" spans="1:9" ht="56.25" customHeight="1" x14ac:dyDescent="0.25">
      <c r="A24" s="78">
        <v>15</v>
      </c>
      <c r="B24" s="85" t="s">
        <v>99</v>
      </c>
      <c r="C24" s="79" t="s">
        <v>95</v>
      </c>
      <c r="D24" s="79">
        <v>2000</v>
      </c>
      <c r="E24" s="79"/>
      <c r="F24" s="79">
        <f t="shared" si="0"/>
        <v>2000</v>
      </c>
      <c r="G24" s="66" t="s">
        <v>6</v>
      </c>
      <c r="H24" t="s">
        <v>542</v>
      </c>
      <c r="I24" t="s">
        <v>496</v>
      </c>
    </row>
    <row r="25" spans="1:9" ht="75" customHeight="1" x14ac:dyDescent="0.25">
      <c r="A25" s="78">
        <v>16</v>
      </c>
      <c r="B25" s="85" t="s">
        <v>100</v>
      </c>
      <c r="C25" s="79" t="s">
        <v>95</v>
      </c>
      <c r="D25" s="79">
        <v>7300</v>
      </c>
      <c r="E25" s="79"/>
      <c r="F25" s="79">
        <f t="shared" si="0"/>
        <v>7300</v>
      </c>
      <c r="G25" s="66" t="s">
        <v>6</v>
      </c>
      <c r="H25" t="s">
        <v>542</v>
      </c>
      <c r="I25" t="s">
        <v>496</v>
      </c>
    </row>
    <row r="26" spans="1:9" ht="50.25" customHeight="1" x14ac:dyDescent="0.25">
      <c r="A26" s="78">
        <v>17</v>
      </c>
      <c r="B26" s="85" t="s">
        <v>101</v>
      </c>
      <c r="C26" s="79" t="s">
        <v>95</v>
      </c>
      <c r="D26" s="79">
        <v>7000</v>
      </c>
      <c r="E26" s="79"/>
      <c r="F26" s="79">
        <f t="shared" si="0"/>
        <v>7000</v>
      </c>
      <c r="G26" s="66" t="s">
        <v>6</v>
      </c>
      <c r="H26" t="s">
        <v>542</v>
      </c>
      <c r="I26" t="s">
        <v>496</v>
      </c>
    </row>
    <row r="27" spans="1:9" ht="61.5" customHeight="1" x14ac:dyDescent="0.25">
      <c r="A27" s="78">
        <v>18</v>
      </c>
      <c r="B27" s="85" t="s">
        <v>102</v>
      </c>
      <c r="C27" s="79" t="s">
        <v>95</v>
      </c>
      <c r="D27" s="79">
        <v>5252</v>
      </c>
      <c r="E27" s="79"/>
      <c r="F27" s="79">
        <f t="shared" si="0"/>
        <v>5252</v>
      </c>
      <c r="G27" s="66" t="s">
        <v>6</v>
      </c>
      <c r="H27" t="s">
        <v>542</v>
      </c>
      <c r="I27" t="s">
        <v>496</v>
      </c>
    </row>
    <row r="28" spans="1:9" ht="81.75" customHeight="1" x14ac:dyDescent="0.25">
      <c r="A28" s="78">
        <v>19</v>
      </c>
      <c r="B28" s="85" t="s">
        <v>103</v>
      </c>
      <c r="C28" s="79" t="s">
        <v>95</v>
      </c>
      <c r="D28" s="79">
        <v>1800</v>
      </c>
      <c r="E28" s="79"/>
      <c r="F28" s="79">
        <f t="shared" si="0"/>
        <v>1800</v>
      </c>
      <c r="G28" s="66" t="s">
        <v>6</v>
      </c>
      <c r="H28" t="s">
        <v>542</v>
      </c>
      <c r="I28" t="s">
        <v>496</v>
      </c>
    </row>
    <row r="29" spans="1:9" ht="63" customHeight="1" x14ac:dyDescent="0.25">
      <c r="A29" s="78">
        <v>20</v>
      </c>
      <c r="B29" s="85" t="s">
        <v>104</v>
      </c>
      <c r="C29" s="79" t="s">
        <v>95</v>
      </c>
      <c r="D29" s="79">
        <v>400</v>
      </c>
      <c r="E29" s="79"/>
      <c r="F29" s="79">
        <f t="shared" si="0"/>
        <v>400</v>
      </c>
      <c r="G29" s="66" t="s">
        <v>6</v>
      </c>
      <c r="H29" t="s">
        <v>542</v>
      </c>
      <c r="I29" t="s">
        <v>496</v>
      </c>
    </row>
    <row r="30" spans="1:9" ht="70.5" customHeight="1" x14ac:dyDescent="0.25">
      <c r="A30" s="78">
        <v>21</v>
      </c>
      <c r="B30" s="85" t="s">
        <v>105</v>
      </c>
      <c r="C30" s="79" t="s">
        <v>95</v>
      </c>
      <c r="D30" s="79">
        <v>1000</v>
      </c>
      <c r="E30" s="79"/>
      <c r="F30" s="79">
        <f t="shared" si="0"/>
        <v>1000</v>
      </c>
      <c r="G30" s="66" t="s">
        <v>6</v>
      </c>
      <c r="H30" t="s">
        <v>542</v>
      </c>
      <c r="I30" t="s">
        <v>496</v>
      </c>
    </row>
    <row r="31" spans="1:9" ht="30.75" x14ac:dyDescent="0.25">
      <c r="A31" s="78">
        <v>22</v>
      </c>
      <c r="B31" s="85" t="s">
        <v>106</v>
      </c>
      <c r="C31" s="79" t="s">
        <v>95</v>
      </c>
      <c r="D31" s="79">
        <v>550</v>
      </c>
      <c r="E31" s="79"/>
      <c r="F31" s="79">
        <f t="shared" si="0"/>
        <v>550</v>
      </c>
      <c r="G31" s="66" t="s">
        <v>6</v>
      </c>
      <c r="H31" t="s">
        <v>542</v>
      </c>
      <c r="I31" t="s">
        <v>496</v>
      </c>
    </row>
    <row r="32" spans="1:9" ht="15.75" x14ac:dyDescent="0.25">
      <c r="A32" s="87"/>
      <c r="B32" s="88"/>
      <c r="C32" s="79"/>
      <c r="D32" s="89"/>
      <c r="E32" s="89"/>
      <c r="F32" s="79">
        <f t="shared" si="0"/>
        <v>0</v>
      </c>
      <c r="G32" s="89"/>
    </row>
    <row r="33" spans="1:9" ht="15.75" x14ac:dyDescent="0.25">
      <c r="A33" s="78"/>
      <c r="B33" s="80" t="s">
        <v>7</v>
      </c>
      <c r="C33" s="79"/>
      <c r="D33" s="84">
        <f>SUM(D22:D32)</f>
        <v>30502</v>
      </c>
      <c r="E33" s="84"/>
      <c r="F33" s="79">
        <f t="shared" si="0"/>
        <v>30502</v>
      </c>
      <c r="G33" s="83"/>
    </row>
    <row r="34" spans="1:9" ht="35.25" customHeight="1" x14ac:dyDescent="0.25">
      <c r="A34" s="78"/>
      <c r="B34" s="80" t="s">
        <v>107</v>
      </c>
      <c r="C34" s="79"/>
      <c r="D34" s="79"/>
      <c r="E34" s="79"/>
      <c r="F34" s="79">
        <f t="shared" si="0"/>
        <v>0</v>
      </c>
      <c r="G34" s="83"/>
    </row>
    <row r="35" spans="1:9" ht="65.25" customHeight="1" x14ac:dyDescent="0.25">
      <c r="A35" s="78">
        <v>23</v>
      </c>
      <c r="B35" s="25" t="s">
        <v>108</v>
      </c>
      <c r="C35" s="79" t="s">
        <v>95</v>
      </c>
      <c r="D35" s="79">
        <v>4000</v>
      </c>
      <c r="E35" s="79"/>
      <c r="F35" s="79">
        <f t="shared" si="0"/>
        <v>4000</v>
      </c>
      <c r="G35" s="66" t="s">
        <v>109</v>
      </c>
      <c r="H35" t="s">
        <v>543</v>
      </c>
      <c r="I35" t="s">
        <v>496</v>
      </c>
    </row>
    <row r="36" spans="1:9" ht="73.5" customHeight="1" x14ac:dyDescent="0.25">
      <c r="A36" s="78">
        <v>24</v>
      </c>
      <c r="B36" s="25" t="s">
        <v>110</v>
      </c>
      <c r="C36" s="79" t="s">
        <v>95</v>
      </c>
      <c r="D36" s="79">
        <v>3500</v>
      </c>
      <c r="E36" s="79"/>
      <c r="F36" s="79">
        <f t="shared" si="0"/>
        <v>3500</v>
      </c>
      <c r="G36" s="66" t="s">
        <v>109</v>
      </c>
      <c r="H36" t="s">
        <v>543</v>
      </c>
      <c r="I36" t="s">
        <v>496</v>
      </c>
    </row>
    <row r="37" spans="1:9" ht="73.5" customHeight="1" x14ac:dyDescent="0.25">
      <c r="A37" s="78">
        <v>25</v>
      </c>
      <c r="B37" s="25" t="s">
        <v>111</v>
      </c>
      <c r="C37" s="79" t="s">
        <v>95</v>
      </c>
      <c r="D37" s="79">
        <v>2000</v>
      </c>
      <c r="E37" s="79"/>
      <c r="F37" s="79">
        <f t="shared" si="0"/>
        <v>2000</v>
      </c>
      <c r="G37" s="66" t="s">
        <v>6</v>
      </c>
      <c r="H37" t="s">
        <v>543</v>
      </c>
      <c r="I37" t="s">
        <v>496</v>
      </c>
    </row>
    <row r="38" spans="1:9" ht="32.25" customHeight="1" x14ac:dyDescent="0.25">
      <c r="A38" s="78">
        <v>26</v>
      </c>
      <c r="B38" s="25" t="s">
        <v>112</v>
      </c>
      <c r="C38" s="79" t="s">
        <v>95</v>
      </c>
      <c r="D38" s="79">
        <v>3782</v>
      </c>
      <c r="E38" s="79"/>
      <c r="F38" s="79">
        <f t="shared" si="0"/>
        <v>3782</v>
      </c>
      <c r="G38" s="66" t="s">
        <v>109</v>
      </c>
      <c r="H38" t="s">
        <v>543</v>
      </c>
      <c r="I38" t="s">
        <v>496</v>
      </c>
    </row>
    <row r="39" spans="1:9" ht="15.75" x14ac:dyDescent="0.25">
      <c r="A39" s="87"/>
      <c r="B39" s="88"/>
      <c r="C39" s="79"/>
      <c r="D39" s="90"/>
      <c r="E39" s="90"/>
      <c r="F39" s="79">
        <f t="shared" si="0"/>
        <v>0</v>
      </c>
      <c r="G39" s="89"/>
    </row>
    <row r="40" spans="1:9" ht="15.75" x14ac:dyDescent="0.25">
      <c r="A40" s="78"/>
      <c r="B40" s="80" t="s">
        <v>7</v>
      </c>
      <c r="C40" s="79"/>
      <c r="D40" s="84">
        <f>SUM(D35:D39)</f>
        <v>13282</v>
      </c>
      <c r="E40" s="84"/>
      <c r="F40" s="79">
        <f t="shared" si="0"/>
        <v>13282</v>
      </c>
      <c r="G40" s="66"/>
    </row>
    <row r="41" spans="1:9" ht="15.75" x14ac:dyDescent="0.25">
      <c r="A41" s="78"/>
      <c r="B41" s="86" t="s">
        <v>113</v>
      </c>
      <c r="C41" s="79"/>
      <c r="D41" s="84"/>
      <c r="E41" s="84"/>
      <c r="F41" s="79">
        <f t="shared" si="0"/>
        <v>0</v>
      </c>
      <c r="G41" s="66"/>
    </row>
    <row r="42" spans="1:9" ht="84.75" customHeight="1" x14ac:dyDescent="0.25">
      <c r="A42" s="78">
        <v>27</v>
      </c>
      <c r="B42" s="25" t="s">
        <v>114</v>
      </c>
      <c r="C42" s="79" t="s">
        <v>95</v>
      </c>
      <c r="D42" s="79">
        <v>4650</v>
      </c>
      <c r="E42" s="79"/>
      <c r="F42" s="79">
        <f t="shared" si="0"/>
        <v>4650</v>
      </c>
      <c r="G42" s="66" t="s">
        <v>6</v>
      </c>
      <c r="H42" t="s">
        <v>540</v>
      </c>
      <c r="I42" t="s">
        <v>496</v>
      </c>
    </row>
    <row r="43" spans="1:9" ht="79.5" customHeight="1" x14ac:dyDescent="0.25">
      <c r="A43" s="78">
        <v>28</v>
      </c>
      <c r="B43" s="25" t="s">
        <v>115</v>
      </c>
      <c r="C43" s="79" t="s">
        <v>95</v>
      </c>
      <c r="D43" s="79">
        <v>2650</v>
      </c>
      <c r="E43" s="79"/>
      <c r="F43" s="79">
        <f t="shared" si="0"/>
        <v>2650</v>
      </c>
      <c r="G43" s="66" t="s">
        <v>6</v>
      </c>
      <c r="H43" t="s">
        <v>540</v>
      </c>
      <c r="I43" t="s">
        <v>496</v>
      </c>
    </row>
    <row r="44" spans="1:9" ht="55.5" customHeight="1" x14ac:dyDescent="0.25">
      <c r="A44" s="78">
        <v>29</v>
      </c>
      <c r="B44" s="25" t="s">
        <v>116</v>
      </c>
      <c r="C44" s="79" t="s">
        <v>95</v>
      </c>
      <c r="D44" s="79">
        <v>2482</v>
      </c>
      <c r="E44" s="79"/>
      <c r="F44" s="79">
        <f t="shared" si="0"/>
        <v>2482</v>
      </c>
      <c r="G44" s="66" t="s">
        <v>6</v>
      </c>
      <c r="H44" t="s">
        <v>540</v>
      </c>
      <c r="I44" t="s">
        <v>496</v>
      </c>
    </row>
    <row r="45" spans="1:9" ht="45" customHeight="1" x14ac:dyDescent="0.25">
      <c r="A45" s="78">
        <v>30</v>
      </c>
      <c r="B45" s="25" t="s">
        <v>117</v>
      </c>
      <c r="C45" s="79" t="s">
        <v>95</v>
      </c>
      <c r="D45" s="79">
        <v>2525</v>
      </c>
      <c r="E45" s="79"/>
      <c r="F45" s="79">
        <f t="shared" si="0"/>
        <v>2525</v>
      </c>
      <c r="G45" s="66" t="s">
        <v>6</v>
      </c>
      <c r="H45" t="s">
        <v>540</v>
      </c>
      <c r="I45" t="s">
        <v>496</v>
      </c>
    </row>
    <row r="46" spans="1:9" ht="60" customHeight="1" x14ac:dyDescent="0.25">
      <c r="A46" s="78">
        <v>31</v>
      </c>
      <c r="B46" s="25" t="s">
        <v>118</v>
      </c>
      <c r="C46" s="79" t="s">
        <v>95</v>
      </c>
      <c r="D46" s="79">
        <v>2650</v>
      </c>
      <c r="E46" s="79"/>
      <c r="F46" s="79">
        <f t="shared" si="0"/>
        <v>2650</v>
      </c>
      <c r="G46" s="66" t="s">
        <v>6</v>
      </c>
      <c r="H46" t="s">
        <v>540</v>
      </c>
      <c r="I46" t="s">
        <v>496</v>
      </c>
    </row>
    <row r="47" spans="1:9" ht="15.75" x14ac:dyDescent="0.25">
      <c r="A47" s="78">
        <v>32</v>
      </c>
      <c r="B47" s="91" t="s">
        <v>119</v>
      </c>
      <c r="C47" s="79" t="s">
        <v>95</v>
      </c>
      <c r="D47" s="79">
        <v>2435</v>
      </c>
      <c r="E47" s="79"/>
      <c r="F47" s="79">
        <f t="shared" si="0"/>
        <v>2435</v>
      </c>
      <c r="G47" s="66" t="s">
        <v>6</v>
      </c>
      <c r="H47" t="s">
        <v>540</v>
      </c>
      <c r="I47" t="s">
        <v>496</v>
      </c>
    </row>
    <row r="48" spans="1:9" ht="15.75" x14ac:dyDescent="0.25">
      <c r="A48" s="87"/>
      <c r="B48" s="88"/>
      <c r="C48" s="79"/>
      <c r="D48" s="92"/>
      <c r="E48" s="92"/>
      <c r="F48" s="79">
        <f t="shared" si="0"/>
        <v>0</v>
      </c>
      <c r="G48" s="93"/>
    </row>
    <row r="49" spans="1:9" ht="15.75" x14ac:dyDescent="0.25">
      <c r="A49" s="78"/>
      <c r="B49" s="80" t="s">
        <v>7</v>
      </c>
      <c r="C49" s="79"/>
      <c r="D49" s="84">
        <f>SUM(D42:D48)</f>
        <v>17392</v>
      </c>
      <c r="E49" s="84"/>
      <c r="F49" s="79">
        <f t="shared" si="0"/>
        <v>17392</v>
      </c>
      <c r="G49" s="66"/>
    </row>
    <row r="50" spans="1:9" ht="33.75" customHeight="1" x14ac:dyDescent="0.25">
      <c r="A50" s="78"/>
      <c r="B50" s="80" t="s">
        <v>307</v>
      </c>
      <c r="C50" s="79"/>
      <c r="D50" s="79"/>
      <c r="E50" s="79"/>
      <c r="F50" s="79">
        <f t="shared" si="0"/>
        <v>0</v>
      </c>
      <c r="G50" s="66"/>
    </row>
    <row r="51" spans="1:9" ht="57.75" customHeight="1" x14ac:dyDescent="0.25">
      <c r="A51" s="29">
        <v>33</v>
      </c>
      <c r="B51" s="25" t="s">
        <v>120</v>
      </c>
      <c r="C51" s="79" t="s">
        <v>95</v>
      </c>
      <c r="D51" s="79">
        <v>8222</v>
      </c>
      <c r="E51" s="79"/>
      <c r="F51" s="79">
        <f t="shared" si="0"/>
        <v>8222</v>
      </c>
      <c r="G51" s="66" t="s">
        <v>6</v>
      </c>
      <c r="H51" t="s">
        <v>541</v>
      </c>
      <c r="I51" t="s">
        <v>496</v>
      </c>
    </row>
    <row r="52" spans="1:9" ht="15.75" x14ac:dyDescent="0.25">
      <c r="A52" s="78">
        <v>34</v>
      </c>
      <c r="B52" s="91" t="s">
        <v>121</v>
      </c>
      <c r="C52" s="79" t="s">
        <v>95</v>
      </c>
      <c r="D52" s="79">
        <v>1820</v>
      </c>
      <c r="E52" s="79"/>
      <c r="F52" s="79">
        <f t="shared" si="0"/>
        <v>1820</v>
      </c>
      <c r="G52" s="66" t="s">
        <v>109</v>
      </c>
      <c r="H52" t="s">
        <v>541</v>
      </c>
      <c r="I52" t="s">
        <v>496</v>
      </c>
    </row>
    <row r="53" spans="1:9" ht="42" customHeight="1" x14ac:dyDescent="0.25">
      <c r="A53" s="78">
        <v>35</v>
      </c>
      <c r="B53" s="25" t="s">
        <v>122</v>
      </c>
      <c r="C53" s="79" t="s">
        <v>95</v>
      </c>
      <c r="D53" s="79">
        <v>7880</v>
      </c>
      <c r="E53" s="79"/>
      <c r="F53" s="79">
        <f t="shared" si="0"/>
        <v>7880</v>
      </c>
      <c r="G53" s="66" t="s">
        <v>109</v>
      </c>
      <c r="H53" t="s">
        <v>541</v>
      </c>
      <c r="I53" t="s">
        <v>496</v>
      </c>
    </row>
    <row r="54" spans="1:9" ht="15.75" x14ac:dyDescent="0.25">
      <c r="A54" s="78"/>
      <c r="B54" s="80" t="s">
        <v>7</v>
      </c>
      <c r="C54" s="79"/>
      <c r="D54" s="84">
        <f>SUM(D51:D53)</f>
        <v>17922</v>
      </c>
      <c r="E54" s="84"/>
      <c r="F54" s="79">
        <f t="shared" si="0"/>
        <v>17922</v>
      </c>
      <c r="G54" s="83"/>
    </row>
    <row r="55" spans="1:9" ht="15.75" x14ac:dyDescent="0.25">
      <c r="A55" s="78"/>
      <c r="B55" s="86" t="s">
        <v>123</v>
      </c>
      <c r="C55" s="79"/>
      <c r="D55" s="79"/>
      <c r="E55" s="79"/>
      <c r="F55" s="79">
        <f t="shared" si="0"/>
        <v>0</v>
      </c>
      <c r="G55" s="66"/>
    </row>
    <row r="56" spans="1:9" ht="50.25" customHeight="1" x14ac:dyDescent="0.25">
      <c r="A56" s="29">
        <v>36</v>
      </c>
      <c r="B56" s="25" t="s">
        <v>124</v>
      </c>
      <c r="C56" s="79" t="s">
        <v>95</v>
      </c>
      <c r="D56" s="79">
        <v>4763</v>
      </c>
      <c r="E56" s="79"/>
      <c r="F56" s="79">
        <f t="shared" si="0"/>
        <v>4763</v>
      </c>
      <c r="G56" s="66" t="s">
        <v>109</v>
      </c>
      <c r="H56" t="s">
        <v>535</v>
      </c>
      <c r="I56" t="s">
        <v>496</v>
      </c>
    </row>
    <row r="57" spans="1:9" ht="60.75" customHeight="1" x14ac:dyDescent="0.25">
      <c r="A57" s="78">
        <v>37</v>
      </c>
      <c r="B57" s="25" t="s">
        <v>132</v>
      </c>
      <c r="C57" s="79" t="s">
        <v>95</v>
      </c>
      <c r="D57" s="79">
        <v>4000</v>
      </c>
      <c r="E57" s="79"/>
      <c r="F57" s="79">
        <f t="shared" si="0"/>
        <v>4000</v>
      </c>
      <c r="G57" s="66" t="s">
        <v>109</v>
      </c>
      <c r="H57" t="s">
        <v>535</v>
      </c>
      <c r="I57" t="s">
        <v>496</v>
      </c>
    </row>
    <row r="58" spans="1:9" ht="49.5" customHeight="1" x14ac:dyDescent="0.25">
      <c r="A58" s="78">
        <v>38</v>
      </c>
      <c r="B58" s="25" t="s">
        <v>125</v>
      </c>
      <c r="C58" s="79" t="s">
        <v>95</v>
      </c>
      <c r="D58" s="79">
        <v>4737</v>
      </c>
      <c r="E58" s="79"/>
      <c r="F58" s="79">
        <f t="shared" si="0"/>
        <v>4737</v>
      </c>
      <c r="G58" s="66" t="s">
        <v>6</v>
      </c>
      <c r="H58" t="s">
        <v>535</v>
      </c>
      <c r="I58" t="s">
        <v>496</v>
      </c>
    </row>
    <row r="59" spans="1:9" ht="15.75" x14ac:dyDescent="0.25">
      <c r="A59" s="78"/>
      <c r="B59" s="80" t="s">
        <v>7</v>
      </c>
      <c r="C59" s="79"/>
      <c r="D59" s="84">
        <f>SUM(D56:D58)</f>
        <v>13500</v>
      </c>
      <c r="E59" s="84"/>
      <c r="F59" s="79">
        <f t="shared" si="0"/>
        <v>13500</v>
      </c>
      <c r="G59" s="83"/>
    </row>
    <row r="60" spans="1:9" ht="15.75" x14ac:dyDescent="0.25">
      <c r="A60" s="78"/>
      <c r="B60" s="86" t="s">
        <v>126</v>
      </c>
      <c r="C60" s="79"/>
      <c r="D60" s="79"/>
      <c r="E60" s="79"/>
      <c r="F60" s="79">
        <f t="shared" si="0"/>
        <v>0</v>
      </c>
      <c r="G60" s="71"/>
    </row>
    <row r="61" spans="1:9" ht="48.75" customHeight="1" x14ac:dyDescent="0.25">
      <c r="A61" s="29">
        <v>39</v>
      </c>
      <c r="B61" s="25" t="s">
        <v>120</v>
      </c>
      <c r="C61" s="79" t="s">
        <v>95</v>
      </c>
      <c r="D61" s="79">
        <v>4000</v>
      </c>
      <c r="E61" s="79"/>
      <c r="F61" s="79">
        <f t="shared" si="0"/>
        <v>4000</v>
      </c>
      <c r="G61" s="66" t="s">
        <v>6</v>
      </c>
      <c r="H61" t="s">
        <v>532</v>
      </c>
      <c r="I61" t="s">
        <v>496</v>
      </c>
    </row>
    <row r="62" spans="1:9" ht="15.75" x14ac:dyDescent="0.25">
      <c r="A62" s="78">
        <v>40</v>
      </c>
      <c r="B62" s="91" t="s">
        <v>127</v>
      </c>
      <c r="C62" s="79" t="s">
        <v>95</v>
      </c>
      <c r="D62" s="79">
        <v>4500</v>
      </c>
      <c r="E62" s="79"/>
      <c r="F62" s="79">
        <f t="shared" si="0"/>
        <v>4500</v>
      </c>
      <c r="G62" s="66" t="s">
        <v>6</v>
      </c>
      <c r="H62" t="s">
        <v>532</v>
      </c>
      <c r="I62" t="s">
        <v>496</v>
      </c>
    </row>
    <row r="63" spans="1:9" ht="15.75" x14ac:dyDescent="0.25">
      <c r="A63" s="78">
        <v>41</v>
      </c>
      <c r="B63" s="91" t="s">
        <v>128</v>
      </c>
      <c r="C63" s="79" t="s">
        <v>95</v>
      </c>
      <c r="D63" s="79">
        <v>5000</v>
      </c>
      <c r="E63" s="79"/>
      <c r="F63" s="79">
        <f t="shared" si="0"/>
        <v>5000</v>
      </c>
      <c r="G63" s="66" t="s">
        <v>6</v>
      </c>
      <c r="H63" t="s">
        <v>532</v>
      </c>
      <c r="I63" t="s">
        <v>496</v>
      </c>
    </row>
    <row r="64" spans="1:9" ht="15.75" x14ac:dyDescent="0.25">
      <c r="A64" s="78"/>
      <c r="B64" s="25" t="s">
        <v>7</v>
      </c>
      <c r="C64" s="79"/>
      <c r="D64" s="84">
        <f>SUM(D61:D63)</f>
        <v>13500</v>
      </c>
      <c r="E64" s="84"/>
      <c r="F64" s="84">
        <f t="shared" si="0"/>
        <v>13500</v>
      </c>
      <c r="G64" s="83"/>
    </row>
    <row r="65" spans="1:7" ht="41.25" customHeight="1" x14ac:dyDescent="0.25">
      <c r="A65" s="78"/>
      <c r="B65" s="25" t="s">
        <v>129</v>
      </c>
      <c r="C65" s="79"/>
      <c r="D65" s="84">
        <f>D54+D49+D40+D33+D59+D64+D20</f>
        <v>141278</v>
      </c>
      <c r="E65" s="79"/>
      <c r="F65" s="84">
        <f t="shared" si="0"/>
        <v>141278</v>
      </c>
      <c r="G65" s="83"/>
    </row>
    <row r="66" spans="1:7" ht="39.75" customHeight="1" x14ac:dyDescent="0.25">
      <c r="A66" s="78"/>
      <c r="B66" s="80" t="s">
        <v>130</v>
      </c>
      <c r="C66" s="79"/>
      <c r="D66" s="84">
        <f>D65+D14</f>
        <v>4307150.0599999987</v>
      </c>
      <c r="E66" s="84"/>
      <c r="F66" s="84">
        <f t="shared" si="0"/>
        <v>4307150.0599999987</v>
      </c>
      <c r="G66" s="83"/>
    </row>
    <row r="67" spans="1:7" ht="15.75" x14ac:dyDescent="0.25">
      <c r="A67" s="78"/>
      <c r="B67" s="80"/>
      <c r="C67" s="84"/>
      <c r="D67" s="84"/>
      <c r="E67" s="84"/>
      <c r="F67" s="79">
        <f t="shared" si="0"/>
        <v>0</v>
      </c>
      <c r="G67" s="83"/>
    </row>
    <row r="69" spans="1:7" ht="23.25" x14ac:dyDescent="0.35">
      <c r="A69" s="237"/>
      <c r="B69" s="237"/>
      <c r="C69" s="237"/>
      <c r="D69" s="237"/>
      <c r="E69" s="237"/>
    </row>
    <row r="70" spans="1:7" ht="90" x14ac:dyDescent="0.3">
      <c r="A70" s="230"/>
      <c r="B70" s="254" t="s">
        <v>491</v>
      </c>
      <c r="C70" s="230"/>
      <c r="D70" s="255"/>
      <c r="E70" s="256"/>
    </row>
    <row r="71" spans="1:7" ht="23.25" x14ac:dyDescent="0.35">
      <c r="A71" s="238">
        <v>1</v>
      </c>
      <c r="B71" s="238" t="s">
        <v>4</v>
      </c>
      <c r="C71" s="257"/>
      <c r="D71" s="252">
        <f>F14</f>
        <v>4165872.0600000005</v>
      </c>
      <c r="E71" s="43"/>
    </row>
    <row r="72" spans="1:7" ht="23.25" x14ac:dyDescent="0.35">
      <c r="A72" s="238">
        <v>2</v>
      </c>
      <c r="B72" s="238" t="s">
        <v>493</v>
      </c>
      <c r="C72" s="257"/>
      <c r="D72" s="252">
        <f>F20+F33+F40+F49+F54+F59+F64</f>
        <v>141278</v>
      </c>
      <c r="E72" s="43"/>
    </row>
    <row r="73" spans="1:7" ht="23.25" x14ac:dyDescent="0.35">
      <c r="A73" s="238">
        <v>3</v>
      </c>
      <c r="B73" s="238" t="s">
        <v>494</v>
      </c>
      <c r="C73" s="257"/>
      <c r="D73" s="252">
        <f>F18</f>
        <v>7000</v>
      </c>
      <c r="E73" s="43"/>
    </row>
    <row r="74" spans="1:7" ht="23.25" x14ac:dyDescent="0.35">
      <c r="A74" s="258"/>
      <c r="B74" s="238" t="s">
        <v>234</v>
      </c>
      <c r="C74" s="253"/>
      <c r="D74" s="267">
        <f>SUM(D71:D73)</f>
        <v>4314150.0600000005</v>
      </c>
      <c r="E74" s="259"/>
    </row>
    <row r="75" spans="1:7" ht="23.25" x14ac:dyDescent="0.35">
      <c r="A75" s="237"/>
      <c r="B75" s="237"/>
      <c r="C75" s="237"/>
      <c r="D75" s="237"/>
      <c r="E75" s="237"/>
    </row>
    <row r="76" spans="1:7" ht="23.25" x14ac:dyDescent="0.35">
      <c r="A76" s="260"/>
      <c r="B76" s="260"/>
      <c r="C76" s="260" t="s">
        <v>495</v>
      </c>
      <c r="D76" s="260" t="s">
        <v>496</v>
      </c>
      <c r="E76" s="271" t="s">
        <v>494</v>
      </c>
      <c r="F76" s="260" t="s">
        <v>234</v>
      </c>
    </row>
    <row r="77" spans="1:7" ht="23.25" x14ac:dyDescent="0.35">
      <c r="A77" s="237"/>
      <c r="B77" s="237"/>
      <c r="C77" s="230"/>
      <c r="D77" s="230"/>
      <c r="E77" s="230"/>
    </row>
    <row r="78" spans="1:7" ht="23.25" x14ac:dyDescent="0.35">
      <c r="A78" s="238" t="s">
        <v>497</v>
      </c>
      <c r="B78" s="239" t="s">
        <v>498</v>
      </c>
      <c r="C78" s="250">
        <f>F3</f>
        <v>940413.72</v>
      </c>
      <c r="D78" s="250">
        <f>D19</f>
        <v>18180</v>
      </c>
      <c r="E78" s="215">
        <f>0</f>
        <v>0</v>
      </c>
      <c r="F78" s="276">
        <f>C78+D78+E78</f>
        <v>958593.72</v>
      </c>
    </row>
    <row r="79" spans="1:7" ht="23.25" x14ac:dyDescent="0.35">
      <c r="A79" s="238" t="s">
        <v>499</v>
      </c>
      <c r="B79" s="240" t="s">
        <v>500</v>
      </c>
      <c r="C79" s="250">
        <f>F4</f>
        <v>518308.44</v>
      </c>
      <c r="D79" s="250">
        <v>0</v>
      </c>
      <c r="E79" s="250">
        <v>0</v>
      </c>
      <c r="F79" s="276">
        <f t="shared" ref="F79:F100" si="1">C79+D79+E79</f>
        <v>518308.44</v>
      </c>
    </row>
    <row r="80" spans="1:7" ht="61.5" x14ac:dyDescent="0.35">
      <c r="A80" s="238" t="s">
        <v>505</v>
      </c>
      <c r="B80" s="243" t="s">
        <v>506</v>
      </c>
      <c r="C80" s="250">
        <f>F5</f>
        <v>73611.48</v>
      </c>
      <c r="D80" s="250">
        <f>F61+F62+F63</f>
        <v>13500</v>
      </c>
      <c r="E80" s="250">
        <v>0</v>
      </c>
      <c r="F80" s="276">
        <f t="shared" si="1"/>
        <v>87111.48</v>
      </c>
    </row>
    <row r="81" spans="1:6" ht="81.75" x14ac:dyDescent="0.35">
      <c r="A81" s="238" t="s">
        <v>501</v>
      </c>
      <c r="B81" s="218" t="s">
        <v>502</v>
      </c>
      <c r="C81" s="250">
        <f>F5+F7</f>
        <v>506413.19999999995</v>
      </c>
      <c r="D81" s="250">
        <f>F18+F56+F57+F58</f>
        <v>20500</v>
      </c>
      <c r="E81" s="250">
        <f>F18</f>
        <v>7000</v>
      </c>
      <c r="F81" s="276">
        <f t="shared" si="1"/>
        <v>533913.19999999995</v>
      </c>
    </row>
    <row r="82" spans="1:6" ht="41.25" x14ac:dyDescent="0.35">
      <c r="A82" s="238" t="s">
        <v>503</v>
      </c>
      <c r="B82" s="243" t="s">
        <v>504</v>
      </c>
      <c r="C82" s="250">
        <v>0</v>
      </c>
      <c r="D82" s="250">
        <f>0</f>
        <v>0</v>
      </c>
      <c r="E82" s="250">
        <v>0</v>
      </c>
      <c r="F82" s="276">
        <f t="shared" si="1"/>
        <v>0</v>
      </c>
    </row>
    <row r="83" spans="1:6" ht="23.25" x14ac:dyDescent="0.35">
      <c r="A83" s="268"/>
      <c r="B83" s="243"/>
      <c r="C83" s="270">
        <f>C82+C81+C80+C79+C78</f>
        <v>2038746.8399999999</v>
      </c>
      <c r="D83" s="270">
        <f>D82+D81+D80+D79+D78</f>
        <v>52180</v>
      </c>
      <c r="E83" s="270">
        <f>E82+E81+E80+E79+E78</f>
        <v>7000</v>
      </c>
      <c r="F83" s="276">
        <f t="shared" si="1"/>
        <v>2097926.84</v>
      </c>
    </row>
    <row r="84" spans="1:6" ht="81.75" x14ac:dyDescent="0.35">
      <c r="A84" s="241" t="s">
        <v>513</v>
      </c>
      <c r="B84" s="243" t="s">
        <v>514</v>
      </c>
      <c r="C84" s="250">
        <v>0</v>
      </c>
      <c r="D84" s="250">
        <v>0</v>
      </c>
      <c r="E84" s="250">
        <v>0</v>
      </c>
      <c r="F84" s="197">
        <f t="shared" si="1"/>
        <v>0</v>
      </c>
    </row>
    <row r="85" spans="1:6" ht="61.5" x14ac:dyDescent="0.35">
      <c r="A85" s="241" t="s">
        <v>515</v>
      </c>
      <c r="B85" s="243" t="s">
        <v>516</v>
      </c>
      <c r="C85" s="250">
        <v>0</v>
      </c>
      <c r="D85" s="250">
        <v>0</v>
      </c>
      <c r="E85" s="250">
        <v>0</v>
      </c>
      <c r="F85" s="197">
        <f t="shared" si="1"/>
        <v>0</v>
      </c>
    </row>
    <row r="86" spans="1:6" ht="61.5" x14ac:dyDescent="0.35">
      <c r="A86" s="241" t="s">
        <v>517</v>
      </c>
      <c r="B86" s="243" t="s">
        <v>518</v>
      </c>
      <c r="C86" s="250">
        <f>F11</f>
        <v>213335.88</v>
      </c>
      <c r="D86" s="250">
        <f>F42+F43+F44+F45+F46+F47</f>
        <v>17392</v>
      </c>
      <c r="E86" s="250">
        <v>0</v>
      </c>
      <c r="F86" s="197">
        <f t="shared" si="1"/>
        <v>230727.88</v>
      </c>
    </row>
    <row r="87" spans="1:6" ht="81.75" x14ac:dyDescent="0.35">
      <c r="A87" s="241" t="s">
        <v>519</v>
      </c>
      <c r="B87" s="243" t="s">
        <v>520</v>
      </c>
      <c r="C87" s="250">
        <v>0</v>
      </c>
      <c r="D87" s="250">
        <v>0</v>
      </c>
      <c r="E87" s="250">
        <v>0</v>
      </c>
      <c r="F87" s="197">
        <f t="shared" si="1"/>
        <v>0</v>
      </c>
    </row>
    <row r="88" spans="1:6" ht="81.75" x14ac:dyDescent="0.35">
      <c r="A88" s="241" t="s">
        <v>521</v>
      </c>
      <c r="B88" s="242" t="s">
        <v>522</v>
      </c>
      <c r="C88" s="250">
        <f>F8</f>
        <v>768329.52</v>
      </c>
      <c r="D88" s="250">
        <f>F17</f>
        <v>10000</v>
      </c>
      <c r="E88" s="250">
        <v>0</v>
      </c>
      <c r="F88" s="197">
        <f t="shared" si="1"/>
        <v>778329.52</v>
      </c>
    </row>
    <row r="89" spans="1:6" ht="23.25" x14ac:dyDescent="0.35">
      <c r="A89" s="268"/>
      <c r="B89" s="268"/>
      <c r="C89" s="270">
        <f>C88+C87+C86+C85+C84</f>
        <v>981665.4</v>
      </c>
      <c r="D89" s="270">
        <f>D88+D87+D86+D85+D84</f>
        <v>27392</v>
      </c>
      <c r="E89" s="270">
        <f>E88+E87+E86+E85+E84</f>
        <v>0</v>
      </c>
      <c r="F89" s="197">
        <f t="shared" si="1"/>
        <v>1009057.4</v>
      </c>
    </row>
    <row r="90" spans="1:6" ht="81.75" x14ac:dyDescent="0.35">
      <c r="A90" s="241" t="s">
        <v>507</v>
      </c>
      <c r="B90" s="242" t="s">
        <v>508</v>
      </c>
      <c r="C90" s="250">
        <f>F10</f>
        <v>71159.28</v>
      </c>
      <c r="D90" s="250">
        <f>F35+F36+F37+F38</f>
        <v>13282</v>
      </c>
      <c r="E90" s="250">
        <v>0</v>
      </c>
      <c r="F90" s="197">
        <f t="shared" si="1"/>
        <v>84441.279999999999</v>
      </c>
    </row>
    <row r="91" spans="1:6" ht="81.75" x14ac:dyDescent="0.35">
      <c r="A91" s="241" t="s">
        <v>509</v>
      </c>
      <c r="B91" s="243" t="s">
        <v>510</v>
      </c>
      <c r="C91" s="250">
        <f>F12</f>
        <v>566954.4</v>
      </c>
      <c r="D91" s="250">
        <v>0</v>
      </c>
      <c r="E91" s="250">
        <v>0</v>
      </c>
      <c r="F91" s="197">
        <f t="shared" si="1"/>
        <v>566954.4</v>
      </c>
    </row>
    <row r="92" spans="1:6" ht="61.5" x14ac:dyDescent="0.35">
      <c r="A92" s="241" t="s">
        <v>511</v>
      </c>
      <c r="B92" s="243" t="s">
        <v>512</v>
      </c>
      <c r="C92" s="250">
        <f>F13</f>
        <v>33415.379999999997</v>
      </c>
      <c r="D92" s="250">
        <f>F51+F52+F53</f>
        <v>17922</v>
      </c>
      <c r="E92" s="250">
        <v>0</v>
      </c>
      <c r="F92" s="197">
        <f t="shared" si="1"/>
        <v>51337.38</v>
      </c>
    </row>
    <row r="93" spans="1:6" ht="23.25" x14ac:dyDescent="0.35">
      <c r="A93" s="260"/>
      <c r="B93" s="243"/>
      <c r="C93" s="270">
        <f>C92+C91+C90</f>
        <v>671529.06</v>
      </c>
      <c r="D93" s="270">
        <f>D92+D91+D90</f>
        <v>31204</v>
      </c>
      <c r="E93" s="270">
        <f>E92+E91+E90</f>
        <v>0</v>
      </c>
      <c r="F93" s="197">
        <f t="shared" si="1"/>
        <v>702733.06</v>
      </c>
    </row>
    <row r="94" spans="1:6" ht="61.5" x14ac:dyDescent="0.35">
      <c r="A94" s="241" t="s">
        <v>523</v>
      </c>
      <c r="B94" s="242" t="s">
        <v>524</v>
      </c>
      <c r="C94" s="250">
        <v>0</v>
      </c>
      <c r="D94" s="250">
        <v>0</v>
      </c>
      <c r="E94" s="250">
        <v>0</v>
      </c>
      <c r="F94" s="197">
        <f t="shared" si="1"/>
        <v>0</v>
      </c>
    </row>
    <row r="95" spans="1:6" ht="61.5" x14ac:dyDescent="0.35">
      <c r="A95" s="241" t="s">
        <v>525</v>
      </c>
      <c r="B95" s="243" t="s">
        <v>526</v>
      </c>
      <c r="C95" s="250">
        <f>F9</f>
        <v>473937.6</v>
      </c>
      <c r="D95" s="250">
        <f>F22+F23+F24+F25+F26+F27+F28+F29+F30+F31</f>
        <v>30502</v>
      </c>
      <c r="E95" s="250">
        <v>0</v>
      </c>
      <c r="F95" s="197">
        <f t="shared" si="1"/>
        <v>504439.6</v>
      </c>
    </row>
    <row r="96" spans="1:6" ht="23.25" x14ac:dyDescent="0.35">
      <c r="A96" s="268"/>
      <c r="B96" s="268"/>
      <c r="C96" s="270">
        <f>C95+C94</f>
        <v>473937.6</v>
      </c>
      <c r="D96" s="270">
        <f>D95+D94</f>
        <v>30502</v>
      </c>
      <c r="E96" s="270">
        <f>E95+E94</f>
        <v>0</v>
      </c>
      <c r="F96" s="197">
        <f t="shared" si="1"/>
        <v>504439.6</v>
      </c>
    </row>
    <row r="97" spans="1:6" ht="61.5" x14ac:dyDescent="0.35">
      <c r="A97" s="241" t="s">
        <v>527</v>
      </c>
      <c r="B97" s="243" t="s">
        <v>528</v>
      </c>
      <c r="C97" s="250">
        <v>0</v>
      </c>
      <c r="D97" s="250">
        <v>0</v>
      </c>
      <c r="E97" s="250">
        <v>0</v>
      </c>
      <c r="F97" s="197">
        <f t="shared" si="1"/>
        <v>0</v>
      </c>
    </row>
    <row r="98" spans="1:6" ht="102" x14ac:dyDescent="0.35">
      <c r="A98" s="241" t="s">
        <v>529</v>
      </c>
      <c r="B98" s="242" t="s">
        <v>530</v>
      </c>
      <c r="C98" s="250">
        <v>0</v>
      </c>
      <c r="D98" s="250">
        <v>0</v>
      </c>
      <c r="E98" s="250">
        <v>0</v>
      </c>
      <c r="F98" s="197">
        <f t="shared" si="1"/>
        <v>0</v>
      </c>
    </row>
    <row r="99" spans="1:6" ht="23.25" x14ac:dyDescent="0.35">
      <c r="A99" s="268" t="s">
        <v>92</v>
      </c>
      <c r="B99" s="268"/>
      <c r="C99" s="270">
        <f>C98+C97</f>
        <v>0</v>
      </c>
      <c r="D99" s="270">
        <f t="shared" ref="D99:E99" si="2">D98+D97</f>
        <v>0</v>
      </c>
      <c r="E99" s="270">
        <f t="shared" si="2"/>
        <v>0</v>
      </c>
      <c r="F99" s="197">
        <f t="shared" si="1"/>
        <v>0</v>
      </c>
    </row>
    <row r="100" spans="1:6" ht="23.25" x14ac:dyDescent="0.35">
      <c r="A100" s="268" t="s">
        <v>92</v>
      </c>
      <c r="B100" s="268"/>
      <c r="C100" s="253">
        <f>C99+C96+C93+C89+C83</f>
        <v>4165878.9</v>
      </c>
      <c r="D100" s="253">
        <f>D99+D96+D93+D89+D83</f>
        <v>141278</v>
      </c>
      <c r="E100" s="253">
        <f>E98+E96+E93+E89+E83</f>
        <v>7000</v>
      </c>
      <c r="F100" s="197">
        <f t="shared" si="1"/>
        <v>4314156.9000000004</v>
      </c>
    </row>
    <row r="101" spans="1:6" x14ac:dyDescent="0.25">
      <c r="C101" s="197">
        <f>C100-D71</f>
        <v>6.8399999993853271</v>
      </c>
      <c r="D101" s="197">
        <f>D100-D72</f>
        <v>0</v>
      </c>
      <c r="E101" s="197">
        <f>E100-D73</f>
        <v>0</v>
      </c>
      <c r="F101" s="197">
        <f>C101+D101+E101</f>
        <v>6.8399999993853271</v>
      </c>
    </row>
  </sheetData>
  <mergeCells count="3">
    <mergeCell ref="A1:G1"/>
    <mergeCell ref="A15:D15"/>
    <mergeCell ref="B16:C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A970A-C7C5-43DF-9F78-5C0BE4C8F8BC}">
  <dimension ref="A1:I174"/>
  <sheetViews>
    <sheetView topLeftCell="A143" workbookViewId="0">
      <selection activeCell="G129" sqref="G129"/>
    </sheetView>
  </sheetViews>
  <sheetFormatPr defaultRowHeight="15" x14ac:dyDescent="0.25"/>
  <cols>
    <col min="1" max="1" width="9.7109375" customWidth="1"/>
    <col min="2" max="2" width="38.42578125" bestFit="1" customWidth="1"/>
    <col min="3" max="3" width="19.7109375" bestFit="1" customWidth="1"/>
    <col min="4" max="4" width="22" customWidth="1"/>
    <col min="5" max="5" width="21.85546875" customWidth="1"/>
    <col min="6" max="6" width="22.140625" customWidth="1"/>
    <col min="7" max="7" width="11.5703125" bestFit="1" customWidth="1"/>
  </cols>
  <sheetData>
    <row r="1" spans="1:9" ht="15.75" x14ac:dyDescent="0.25">
      <c r="A1" s="22"/>
      <c r="B1" s="321" t="s">
        <v>304</v>
      </c>
      <c r="C1" s="322"/>
      <c r="D1" s="322"/>
      <c r="E1" s="322"/>
      <c r="F1" s="322"/>
      <c r="G1" s="323"/>
    </row>
    <row r="2" spans="1:9" ht="54.75" customHeight="1" x14ac:dyDescent="0.25">
      <c r="A2" s="27" t="s">
        <v>0</v>
      </c>
      <c r="B2" s="27" t="s">
        <v>1</v>
      </c>
      <c r="C2" s="28" t="s">
        <v>80</v>
      </c>
      <c r="D2" s="28" t="s">
        <v>70</v>
      </c>
      <c r="E2" s="28" t="s">
        <v>399</v>
      </c>
      <c r="F2" s="28" t="s">
        <v>479</v>
      </c>
      <c r="G2" s="28" t="s">
        <v>3</v>
      </c>
    </row>
    <row r="3" spans="1:9" ht="15.75" x14ac:dyDescent="0.25">
      <c r="A3" s="29"/>
      <c r="B3" s="86" t="s">
        <v>133</v>
      </c>
      <c r="C3" s="86"/>
      <c r="D3" s="94"/>
      <c r="E3" s="94"/>
      <c r="F3" s="94"/>
      <c r="G3" s="82"/>
    </row>
    <row r="4" spans="1:9" ht="40.5" customHeight="1" x14ac:dyDescent="0.25">
      <c r="A4" s="29">
        <v>1</v>
      </c>
      <c r="B4" s="31" t="s">
        <v>134</v>
      </c>
      <c r="C4" s="25" t="s">
        <v>135</v>
      </c>
      <c r="D4" s="26">
        <v>15000</v>
      </c>
      <c r="E4" s="155">
        <v>15000</v>
      </c>
      <c r="F4" s="26">
        <f>D4+E4</f>
        <v>30000</v>
      </c>
      <c r="G4" s="66" t="s">
        <v>6</v>
      </c>
      <c r="H4" t="s">
        <v>531</v>
      </c>
      <c r="I4" t="s">
        <v>496</v>
      </c>
    </row>
    <row r="5" spans="1:9" ht="63" customHeight="1" x14ac:dyDescent="0.25">
      <c r="A5" s="29">
        <v>2</v>
      </c>
      <c r="B5" s="31" t="s">
        <v>136</v>
      </c>
      <c r="C5" s="25" t="s">
        <v>135</v>
      </c>
      <c r="D5" s="26">
        <v>20000</v>
      </c>
      <c r="E5" s="26"/>
      <c r="F5" s="26">
        <f t="shared" ref="F5:F68" si="0">D5+E5</f>
        <v>20000</v>
      </c>
      <c r="G5" s="66" t="s">
        <v>6</v>
      </c>
      <c r="H5" t="s">
        <v>535</v>
      </c>
      <c r="I5" t="s">
        <v>496</v>
      </c>
    </row>
    <row r="6" spans="1:9" ht="52.5" customHeight="1" x14ac:dyDescent="0.25">
      <c r="A6" s="29">
        <v>3</v>
      </c>
      <c r="B6" s="31" t="s">
        <v>137</v>
      </c>
      <c r="C6" s="25" t="s">
        <v>135</v>
      </c>
      <c r="D6" s="26">
        <v>75000</v>
      </c>
      <c r="E6" s="155">
        <v>5000</v>
      </c>
      <c r="F6" s="26">
        <f t="shared" si="0"/>
        <v>80000</v>
      </c>
      <c r="G6" s="66" t="s">
        <v>6</v>
      </c>
      <c r="H6" t="s">
        <v>532</v>
      </c>
      <c r="I6" t="s">
        <v>496</v>
      </c>
    </row>
    <row r="7" spans="1:9" ht="59.25" customHeight="1" x14ac:dyDescent="0.25">
      <c r="A7" s="29">
        <v>4</v>
      </c>
      <c r="B7" s="31" t="s">
        <v>138</v>
      </c>
      <c r="C7" s="25" t="s">
        <v>95</v>
      </c>
      <c r="D7" s="26">
        <v>10000</v>
      </c>
      <c r="E7" s="26"/>
      <c r="F7" s="26">
        <f t="shared" si="0"/>
        <v>10000</v>
      </c>
      <c r="G7" s="66" t="s">
        <v>6</v>
      </c>
      <c r="H7" t="s">
        <v>537</v>
      </c>
      <c r="I7" t="s">
        <v>496</v>
      </c>
    </row>
    <row r="8" spans="1:9" ht="39.75" customHeight="1" x14ac:dyDescent="0.25">
      <c r="A8" s="29">
        <v>5</v>
      </c>
      <c r="B8" s="25" t="s">
        <v>139</v>
      </c>
      <c r="C8" s="25" t="s">
        <v>135</v>
      </c>
      <c r="D8" s="26">
        <v>30000</v>
      </c>
      <c r="E8" s="26">
        <v>-10000</v>
      </c>
      <c r="F8" s="26">
        <f t="shared" si="0"/>
        <v>20000</v>
      </c>
      <c r="G8" s="66" t="s">
        <v>6</v>
      </c>
      <c r="H8" t="s">
        <v>535</v>
      </c>
      <c r="I8" t="s">
        <v>496</v>
      </c>
    </row>
    <row r="9" spans="1:9" ht="61.5" customHeight="1" x14ac:dyDescent="0.25">
      <c r="A9" s="29">
        <v>6</v>
      </c>
      <c r="B9" s="31" t="s">
        <v>140</v>
      </c>
      <c r="C9" s="25" t="s">
        <v>135</v>
      </c>
      <c r="D9" s="26">
        <v>30000</v>
      </c>
      <c r="E9" s="26">
        <v>-10000</v>
      </c>
      <c r="F9" s="26">
        <f t="shared" si="0"/>
        <v>20000</v>
      </c>
      <c r="G9" s="66" t="s">
        <v>6</v>
      </c>
      <c r="H9" t="s">
        <v>535</v>
      </c>
      <c r="I9" t="s">
        <v>496</v>
      </c>
    </row>
    <row r="10" spans="1:9" ht="62.25" customHeight="1" x14ac:dyDescent="0.25">
      <c r="A10" s="29">
        <v>7</v>
      </c>
      <c r="B10" s="31" t="s">
        <v>141</v>
      </c>
      <c r="C10" s="25" t="s">
        <v>135</v>
      </c>
      <c r="D10" s="26">
        <v>35585.880000000005</v>
      </c>
      <c r="E10" s="26"/>
      <c r="F10" s="26">
        <f t="shared" si="0"/>
        <v>35585.880000000005</v>
      </c>
      <c r="G10" s="66" t="s">
        <v>6</v>
      </c>
      <c r="H10" t="s">
        <v>531</v>
      </c>
      <c r="I10" t="s">
        <v>496</v>
      </c>
    </row>
    <row r="11" spans="1:9" ht="55.5" customHeight="1" x14ac:dyDescent="0.25">
      <c r="A11" s="29">
        <v>8</v>
      </c>
      <c r="B11" s="31" t="s">
        <v>142</v>
      </c>
      <c r="C11" s="25" t="s">
        <v>135</v>
      </c>
      <c r="D11" s="26">
        <v>55000</v>
      </c>
      <c r="E11" s="155">
        <v>10000</v>
      </c>
      <c r="F11" s="26">
        <f t="shared" si="0"/>
        <v>65000</v>
      </c>
      <c r="G11" s="66" t="s">
        <v>6</v>
      </c>
      <c r="H11" t="s">
        <v>531</v>
      </c>
      <c r="I11" t="s">
        <v>496</v>
      </c>
    </row>
    <row r="12" spans="1:9" ht="56.25" customHeight="1" x14ac:dyDescent="0.25">
      <c r="A12" s="29">
        <v>9</v>
      </c>
      <c r="B12" s="25" t="s">
        <v>143</v>
      </c>
      <c r="C12" s="25" t="s">
        <v>135</v>
      </c>
      <c r="D12" s="26">
        <v>50000</v>
      </c>
      <c r="E12" s="26"/>
      <c r="F12" s="26">
        <f t="shared" si="0"/>
        <v>50000</v>
      </c>
      <c r="G12" s="66" t="s">
        <v>6</v>
      </c>
      <c r="H12" t="s">
        <v>537</v>
      </c>
      <c r="I12" t="s">
        <v>496</v>
      </c>
    </row>
    <row r="13" spans="1:9" ht="55.5" customHeight="1" x14ac:dyDescent="0.25">
      <c r="A13" s="29">
        <v>10</v>
      </c>
      <c r="B13" s="31" t="s">
        <v>144</v>
      </c>
      <c r="C13" s="25" t="s">
        <v>135</v>
      </c>
      <c r="D13" s="26">
        <v>20000</v>
      </c>
      <c r="E13" s="26"/>
      <c r="F13" s="26">
        <f t="shared" si="0"/>
        <v>20000</v>
      </c>
      <c r="G13" s="66" t="s">
        <v>6</v>
      </c>
      <c r="H13" t="s">
        <v>531</v>
      </c>
      <c r="I13" t="s">
        <v>496</v>
      </c>
    </row>
    <row r="14" spans="1:9" ht="57" customHeight="1" x14ac:dyDescent="0.25">
      <c r="A14" s="29">
        <v>11</v>
      </c>
      <c r="B14" s="31" t="s">
        <v>145</v>
      </c>
      <c r="C14" s="25" t="s">
        <v>135</v>
      </c>
      <c r="D14" s="26">
        <v>30000</v>
      </c>
      <c r="E14" s="26"/>
      <c r="F14" s="26">
        <f t="shared" si="0"/>
        <v>30000</v>
      </c>
      <c r="G14" s="66" t="s">
        <v>6</v>
      </c>
      <c r="H14" t="s">
        <v>535</v>
      </c>
      <c r="I14" t="s">
        <v>496</v>
      </c>
    </row>
    <row r="15" spans="1:9" ht="48.75" customHeight="1" x14ac:dyDescent="0.25">
      <c r="A15" s="29">
        <v>12</v>
      </c>
      <c r="B15" s="31" t="s">
        <v>146</v>
      </c>
      <c r="C15" s="25" t="s">
        <v>135</v>
      </c>
      <c r="D15" s="26">
        <v>10000</v>
      </c>
      <c r="E15" s="26"/>
      <c r="F15" s="26">
        <f t="shared" si="0"/>
        <v>10000</v>
      </c>
      <c r="G15" s="66" t="s">
        <v>6</v>
      </c>
      <c r="H15" t="s">
        <v>537</v>
      </c>
      <c r="I15" t="s">
        <v>496</v>
      </c>
    </row>
    <row r="16" spans="1:9" ht="33.75" customHeight="1" x14ac:dyDescent="0.25">
      <c r="A16" s="29">
        <v>13</v>
      </c>
      <c r="B16" s="82" t="s">
        <v>147</v>
      </c>
      <c r="C16" s="25" t="s">
        <v>135</v>
      </c>
      <c r="D16" s="26">
        <v>30000</v>
      </c>
      <c r="E16" s="155"/>
      <c r="F16" s="26">
        <f t="shared" si="0"/>
        <v>30000</v>
      </c>
      <c r="G16" s="66" t="s">
        <v>6</v>
      </c>
      <c r="H16" t="s">
        <v>531</v>
      </c>
      <c r="I16" t="s">
        <v>496</v>
      </c>
    </row>
    <row r="17" spans="1:9" ht="30.75" x14ac:dyDescent="0.25">
      <c r="A17" s="29">
        <v>14</v>
      </c>
      <c r="B17" s="82" t="s">
        <v>148</v>
      </c>
      <c r="C17" s="25" t="s">
        <v>135</v>
      </c>
      <c r="D17" s="26">
        <v>20000</v>
      </c>
      <c r="E17" s="26">
        <v>-10000</v>
      </c>
      <c r="F17" s="26">
        <f t="shared" si="0"/>
        <v>10000</v>
      </c>
      <c r="G17" s="66" t="s">
        <v>6</v>
      </c>
      <c r="H17" t="s">
        <v>536</v>
      </c>
      <c r="I17" t="s">
        <v>496</v>
      </c>
    </row>
    <row r="18" spans="1:9" ht="15.75" x14ac:dyDescent="0.25">
      <c r="A18" s="29"/>
      <c r="B18" s="80" t="s">
        <v>7</v>
      </c>
      <c r="C18" s="95"/>
      <c r="D18" s="96">
        <f>SUM(D4:D17)</f>
        <v>430585.88</v>
      </c>
      <c r="E18" s="96">
        <f>SUM(E4:E17)</f>
        <v>0</v>
      </c>
      <c r="F18" s="198">
        <f>SUM(F4:F17)</f>
        <v>430585.88</v>
      </c>
      <c r="G18" s="26"/>
    </row>
    <row r="19" spans="1:9" ht="15.75" x14ac:dyDescent="0.25">
      <c r="A19" s="19"/>
      <c r="B19" s="86" t="s">
        <v>149</v>
      </c>
      <c r="C19" s="97"/>
      <c r="D19" s="26"/>
      <c r="E19" s="26"/>
      <c r="F19" s="26">
        <f t="shared" si="0"/>
        <v>0</v>
      </c>
      <c r="G19" s="98"/>
    </row>
    <row r="20" spans="1:9" ht="43.5" customHeight="1" x14ac:dyDescent="0.25">
      <c r="A20" s="29">
        <v>15</v>
      </c>
      <c r="B20" s="31" t="s">
        <v>150</v>
      </c>
      <c r="C20" s="25" t="s">
        <v>135</v>
      </c>
      <c r="D20" s="26">
        <v>50000</v>
      </c>
      <c r="E20" s="26"/>
      <c r="F20" s="26">
        <f t="shared" si="0"/>
        <v>50000</v>
      </c>
      <c r="G20" s="66" t="s">
        <v>151</v>
      </c>
      <c r="H20" t="s">
        <v>534</v>
      </c>
      <c r="I20" t="s">
        <v>496</v>
      </c>
    </row>
    <row r="21" spans="1:9" ht="54.75" customHeight="1" x14ac:dyDescent="0.25">
      <c r="A21" s="29">
        <v>16</v>
      </c>
      <c r="B21" s="25" t="s">
        <v>152</v>
      </c>
      <c r="C21" s="25" t="s">
        <v>135</v>
      </c>
      <c r="D21" s="26">
        <v>40000</v>
      </c>
      <c r="E21" s="26">
        <v>-20000</v>
      </c>
      <c r="F21" s="26">
        <f t="shared" si="0"/>
        <v>20000</v>
      </c>
      <c r="G21" s="66" t="s">
        <v>153</v>
      </c>
      <c r="H21" t="s">
        <v>534</v>
      </c>
      <c r="I21" t="s">
        <v>496</v>
      </c>
    </row>
    <row r="22" spans="1:9" ht="52.5" customHeight="1" x14ac:dyDescent="0.25">
      <c r="A22" s="29">
        <v>17</v>
      </c>
      <c r="B22" s="25" t="s">
        <v>154</v>
      </c>
      <c r="C22" s="25" t="s">
        <v>135</v>
      </c>
      <c r="D22" s="26">
        <v>20000</v>
      </c>
      <c r="E22" s="26"/>
      <c r="F22" s="26">
        <f t="shared" si="0"/>
        <v>20000</v>
      </c>
      <c r="G22" s="66" t="s">
        <v>153</v>
      </c>
      <c r="H22" t="s">
        <v>534</v>
      </c>
      <c r="I22" t="s">
        <v>494</v>
      </c>
    </row>
    <row r="23" spans="1:9" ht="45.75" customHeight="1" x14ac:dyDescent="0.25">
      <c r="A23" s="29">
        <v>18</v>
      </c>
      <c r="B23" s="25" t="s">
        <v>155</v>
      </c>
      <c r="C23" s="25" t="s">
        <v>135</v>
      </c>
      <c r="D23" s="26">
        <v>20000</v>
      </c>
      <c r="E23" s="26"/>
      <c r="F23" s="26">
        <f t="shared" si="0"/>
        <v>20000</v>
      </c>
      <c r="G23" s="66" t="s">
        <v>153</v>
      </c>
      <c r="H23" t="s">
        <v>534</v>
      </c>
      <c r="I23" t="s">
        <v>496</v>
      </c>
    </row>
    <row r="24" spans="1:9" ht="44.25" customHeight="1" x14ac:dyDescent="0.25">
      <c r="A24" s="29">
        <v>19</v>
      </c>
      <c r="B24" s="25" t="s">
        <v>156</v>
      </c>
      <c r="C24" s="25" t="s">
        <v>135</v>
      </c>
      <c r="D24" s="26">
        <v>70000</v>
      </c>
      <c r="E24" s="26"/>
      <c r="F24" s="26">
        <f t="shared" si="0"/>
        <v>70000</v>
      </c>
      <c r="G24" s="29" t="s">
        <v>6</v>
      </c>
      <c r="H24" t="s">
        <v>534</v>
      </c>
      <c r="I24" t="s">
        <v>496</v>
      </c>
    </row>
    <row r="25" spans="1:9" ht="56.25" customHeight="1" x14ac:dyDescent="0.25">
      <c r="A25" s="29">
        <v>20</v>
      </c>
      <c r="B25" s="25" t="s">
        <v>157</v>
      </c>
      <c r="C25" s="25" t="s">
        <v>135</v>
      </c>
      <c r="D25" s="26">
        <v>20000</v>
      </c>
      <c r="E25" s="26"/>
      <c r="F25" s="26">
        <f t="shared" si="0"/>
        <v>20000</v>
      </c>
      <c r="G25" s="66" t="s">
        <v>153</v>
      </c>
      <c r="H25" t="s">
        <v>534</v>
      </c>
      <c r="I25" t="s">
        <v>496</v>
      </c>
    </row>
    <row r="26" spans="1:9" ht="50.25" customHeight="1" x14ac:dyDescent="0.25">
      <c r="A26" s="29">
        <v>21</v>
      </c>
      <c r="B26" s="25" t="s">
        <v>158</v>
      </c>
      <c r="C26" s="25" t="s">
        <v>135</v>
      </c>
      <c r="D26" s="26">
        <v>25000</v>
      </c>
      <c r="E26" s="26">
        <v>-15000</v>
      </c>
      <c r="F26" s="26">
        <f t="shared" si="0"/>
        <v>10000</v>
      </c>
      <c r="G26" s="66" t="s">
        <v>153</v>
      </c>
      <c r="H26" t="s">
        <v>534</v>
      </c>
      <c r="I26" t="s">
        <v>496</v>
      </c>
    </row>
    <row r="27" spans="1:9" ht="30.75" x14ac:dyDescent="0.25">
      <c r="A27" s="29">
        <v>22</v>
      </c>
      <c r="B27" s="25" t="s">
        <v>159</v>
      </c>
      <c r="C27" s="25" t="s">
        <v>135</v>
      </c>
      <c r="D27" s="26">
        <v>75000</v>
      </c>
      <c r="E27" s="155">
        <v>35000</v>
      </c>
      <c r="F27" s="26">
        <f t="shared" si="0"/>
        <v>110000</v>
      </c>
      <c r="G27" s="66" t="s">
        <v>153</v>
      </c>
      <c r="H27" t="s">
        <v>534</v>
      </c>
      <c r="I27" t="s">
        <v>496</v>
      </c>
    </row>
    <row r="28" spans="1:9" ht="69.75" customHeight="1" x14ac:dyDescent="0.25">
      <c r="A28" s="29">
        <v>23</v>
      </c>
      <c r="B28" s="25" t="s">
        <v>160</v>
      </c>
      <c r="C28" s="25" t="s">
        <v>135</v>
      </c>
      <c r="D28" s="26">
        <v>100585.88</v>
      </c>
      <c r="E28" s="26">
        <v>-100585.88</v>
      </c>
      <c r="F28" s="26">
        <f t="shared" si="0"/>
        <v>0</v>
      </c>
      <c r="G28" s="66" t="s">
        <v>153</v>
      </c>
      <c r="H28" t="s">
        <v>534</v>
      </c>
      <c r="I28" t="s">
        <v>494</v>
      </c>
    </row>
    <row r="29" spans="1:9" ht="15.75" x14ac:dyDescent="0.25">
      <c r="A29" s="19"/>
      <c r="B29" s="80" t="s">
        <v>7</v>
      </c>
      <c r="C29" s="80"/>
      <c r="D29" s="99">
        <f>SUM(D20:D28)</f>
        <v>420585.88</v>
      </c>
      <c r="E29" s="99">
        <f>SUM(E20:E28)</f>
        <v>-100585.88</v>
      </c>
      <c r="F29" s="198">
        <f>SUM(F20:F28)</f>
        <v>320000</v>
      </c>
      <c r="G29" s="26"/>
    </row>
    <row r="30" spans="1:9" ht="15.75" x14ac:dyDescent="0.25">
      <c r="A30" s="19"/>
      <c r="B30" s="80" t="s">
        <v>161</v>
      </c>
      <c r="C30" s="80"/>
      <c r="D30" s="26"/>
      <c r="E30" s="26"/>
      <c r="F30" s="26">
        <f t="shared" si="0"/>
        <v>0</v>
      </c>
      <c r="G30" s="82"/>
    </row>
    <row r="31" spans="1:9" ht="30" customHeight="1" x14ac:dyDescent="0.25">
      <c r="A31" s="29">
        <v>24</v>
      </c>
      <c r="B31" s="25" t="s">
        <v>162</v>
      </c>
      <c r="C31" s="25" t="s">
        <v>163</v>
      </c>
      <c r="D31" s="100">
        <v>23823.599999999999</v>
      </c>
      <c r="E31" s="100"/>
      <c r="F31" s="26">
        <f t="shared" si="0"/>
        <v>23823.599999999999</v>
      </c>
      <c r="G31" s="66" t="s">
        <v>151</v>
      </c>
      <c r="H31" t="s">
        <v>537</v>
      </c>
      <c r="I31" t="s">
        <v>494</v>
      </c>
    </row>
    <row r="32" spans="1:9" ht="42" customHeight="1" x14ac:dyDescent="0.25">
      <c r="A32" s="29">
        <v>25</v>
      </c>
      <c r="B32" s="25" t="s">
        <v>164</v>
      </c>
      <c r="C32" s="25" t="s">
        <v>95</v>
      </c>
      <c r="D32" s="100">
        <v>60293.575799999999</v>
      </c>
      <c r="E32" s="100"/>
      <c r="F32" s="26">
        <f t="shared" si="0"/>
        <v>60293.575799999999</v>
      </c>
      <c r="G32" s="29" t="s">
        <v>6</v>
      </c>
      <c r="H32" t="s">
        <v>537</v>
      </c>
      <c r="I32" t="s">
        <v>496</v>
      </c>
    </row>
    <row r="33" spans="1:9" ht="15.75" x14ac:dyDescent="0.25">
      <c r="A33" s="19"/>
      <c r="B33" s="80" t="s">
        <v>7</v>
      </c>
      <c r="C33" s="80"/>
      <c r="D33" s="99">
        <f>SUM(D31:D32)</f>
        <v>84117.175799999997</v>
      </c>
      <c r="E33" s="99"/>
      <c r="F33" s="198">
        <f t="shared" si="0"/>
        <v>84117.175799999997</v>
      </c>
      <c r="G33" s="82"/>
    </row>
    <row r="34" spans="1:9" ht="15.75" x14ac:dyDescent="0.25">
      <c r="A34" s="19"/>
      <c r="B34" s="80"/>
      <c r="C34" s="80"/>
      <c r="D34" s="99"/>
      <c r="E34" s="99"/>
      <c r="F34" s="26">
        <f t="shared" si="0"/>
        <v>0</v>
      </c>
      <c r="G34" s="82"/>
    </row>
    <row r="35" spans="1:9" ht="15.75" x14ac:dyDescent="0.25">
      <c r="A35" s="29"/>
      <c r="B35" s="98" t="s">
        <v>165</v>
      </c>
      <c r="C35" s="82"/>
      <c r="D35" s="26"/>
      <c r="E35" s="26"/>
      <c r="F35" s="26">
        <f t="shared" si="0"/>
        <v>0</v>
      </c>
      <c r="G35" s="82"/>
    </row>
    <row r="36" spans="1:9" ht="15.75" x14ac:dyDescent="0.25">
      <c r="A36" s="29"/>
      <c r="B36" s="86" t="s">
        <v>96</v>
      </c>
      <c r="C36" s="82"/>
      <c r="D36" s="26"/>
      <c r="E36" s="26"/>
      <c r="F36" s="26">
        <f t="shared" si="0"/>
        <v>0</v>
      </c>
      <c r="G36" s="82"/>
    </row>
    <row r="37" spans="1:9" ht="36" customHeight="1" x14ac:dyDescent="0.25">
      <c r="A37" s="29">
        <v>26</v>
      </c>
      <c r="B37" s="25" t="s">
        <v>166</v>
      </c>
      <c r="C37" s="25" t="s">
        <v>95</v>
      </c>
      <c r="D37" s="26">
        <v>50000</v>
      </c>
      <c r="E37" s="26"/>
      <c r="F37" s="26">
        <f t="shared" si="0"/>
        <v>50000</v>
      </c>
      <c r="G37" s="29" t="s">
        <v>6</v>
      </c>
      <c r="H37" t="s">
        <v>531</v>
      </c>
      <c r="I37" t="s">
        <v>496</v>
      </c>
    </row>
    <row r="38" spans="1:9" ht="62.25" customHeight="1" x14ac:dyDescent="0.25">
      <c r="A38" s="29">
        <v>27</v>
      </c>
      <c r="B38" s="25" t="s">
        <v>167</v>
      </c>
      <c r="C38" s="25" t="s">
        <v>95</v>
      </c>
      <c r="D38" s="26">
        <v>20000</v>
      </c>
      <c r="E38" s="26"/>
      <c r="F38" s="26">
        <f t="shared" si="0"/>
        <v>20000</v>
      </c>
      <c r="G38" s="66" t="s">
        <v>151</v>
      </c>
      <c r="H38" t="s">
        <v>542</v>
      </c>
      <c r="I38" t="s">
        <v>496</v>
      </c>
    </row>
    <row r="39" spans="1:9" ht="77.25" customHeight="1" x14ac:dyDescent="0.25">
      <c r="A39" s="29">
        <v>28</v>
      </c>
      <c r="B39" s="25" t="s">
        <v>168</v>
      </c>
      <c r="C39" s="25" t="s">
        <v>95</v>
      </c>
      <c r="D39" s="26">
        <v>100000</v>
      </c>
      <c r="E39" s="26"/>
      <c r="F39" s="26">
        <f t="shared" si="0"/>
        <v>100000</v>
      </c>
      <c r="G39" s="29" t="s">
        <v>6</v>
      </c>
      <c r="H39" t="s">
        <v>542</v>
      </c>
      <c r="I39" t="s">
        <v>496</v>
      </c>
    </row>
    <row r="40" spans="1:9" ht="15.75" x14ac:dyDescent="0.25">
      <c r="A40" s="29"/>
      <c r="B40" s="80" t="s">
        <v>7</v>
      </c>
      <c r="C40" s="25"/>
      <c r="D40" s="84">
        <f>SUM(D37:D39)</f>
        <v>170000</v>
      </c>
      <c r="E40" s="84"/>
      <c r="F40" s="198">
        <f t="shared" si="0"/>
        <v>170000</v>
      </c>
      <c r="G40" s="82"/>
    </row>
    <row r="41" spans="1:9" ht="48" customHeight="1" x14ac:dyDescent="0.25">
      <c r="A41" s="29"/>
      <c r="B41" s="80" t="s">
        <v>107</v>
      </c>
      <c r="C41" s="25"/>
      <c r="D41" s="26"/>
      <c r="E41" s="26"/>
      <c r="F41" s="26">
        <f t="shared" si="0"/>
        <v>0</v>
      </c>
      <c r="G41" s="82"/>
    </row>
    <row r="42" spans="1:9" ht="54.75" customHeight="1" x14ac:dyDescent="0.25">
      <c r="A42" s="29">
        <v>29</v>
      </c>
      <c r="B42" s="25" t="s">
        <v>169</v>
      </c>
      <c r="C42" s="25" t="s">
        <v>95</v>
      </c>
      <c r="D42" s="79">
        <v>20000</v>
      </c>
      <c r="E42" s="79"/>
      <c r="F42" s="26">
        <f t="shared" si="0"/>
        <v>20000</v>
      </c>
      <c r="G42" s="66" t="s">
        <v>151</v>
      </c>
      <c r="H42" t="s">
        <v>543</v>
      </c>
      <c r="I42" t="s">
        <v>496</v>
      </c>
    </row>
    <row r="43" spans="1:9" ht="67.5" customHeight="1" x14ac:dyDescent="0.25">
      <c r="A43" s="29">
        <v>30</v>
      </c>
      <c r="B43" s="25" t="s">
        <v>170</v>
      </c>
      <c r="C43" s="25" t="s">
        <v>95</v>
      </c>
      <c r="D43" s="79">
        <v>20000</v>
      </c>
      <c r="E43" s="79"/>
      <c r="F43" s="26">
        <f t="shared" si="0"/>
        <v>20000</v>
      </c>
      <c r="G43" s="66" t="s">
        <v>151</v>
      </c>
      <c r="H43" t="s">
        <v>543</v>
      </c>
      <c r="I43" t="s">
        <v>496</v>
      </c>
    </row>
    <row r="44" spans="1:9" ht="36" customHeight="1" x14ac:dyDescent="0.25">
      <c r="A44" s="66">
        <v>31</v>
      </c>
      <c r="B44" s="69" t="s">
        <v>171</v>
      </c>
      <c r="C44" s="101" t="s">
        <v>95</v>
      </c>
      <c r="D44" s="101">
        <v>50000</v>
      </c>
      <c r="E44" s="101"/>
      <c r="F44" s="26">
        <f t="shared" si="0"/>
        <v>50000</v>
      </c>
      <c r="G44" s="29" t="s">
        <v>6</v>
      </c>
      <c r="H44" t="s">
        <v>543</v>
      </c>
      <c r="I44" t="s">
        <v>496</v>
      </c>
    </row>
    <row r="45" spans="1:9" ht="15.75" x14ac:dyDescent="0.25">
      <c r="A45" s="29"/>
      <c r="B45" s="80" t="s">
        <v>7</v>
      </c>
      <c r="C45" s="101"/>
      <c r="D45" s="84">
        <f>SUM(D42:D44)</f>
        <v>90000</v>
      </c>
      <c r="E45" s="84"/>
      <c r="F45" s="198">
        <f t="shared" si="0"/>
        <v>90000</v>
      </c>
      <c r="G45" s="82"/>
    </row>
    <row r="46" spans="1:9" ht="36.75" customHeight="1" x14ac:dyDescent="0.25">
      <c r="A46" s="29"/>
      <c r="B46" s="80" t="s">
        <v>172</v>
      </c>
      <c r="C46" s="101"/>
      <c r="D46" s="26"/>
      <c r="E46" s="26"/>
      <c r="F46" s="26">
        <f t="shared" si="0"/>
        <v>0</v>
      </c>
      <c r="G46" s="82"/>
    </row>
    <row r="47" spans="1:9" ht="48.75" customHeight="1" x14ac:dyDescent="0.25">
      <c r="A47" s="29">
        <v>32</v>
      </c>
      <c r="B47" s="25" t="s">
        <v>173</v>
      </c>
      <c r="C47" s="101" t="s">
        <v>95</v>
      </c>
      <c r="D47" s="26">
        <v>10000</v>
      </c>
      <c r="E47" s="26"/>
      <c r="F47" s="26">
        <f t="shared" si="0"/>
        <v>10000</v>
      </c>
      <c r="G47" s="29" t="s">
        <v>6</v>
      </c>
      <c r="H47" t="s">
        <v>544</v>
      </c>
      <c r="I47" t="s">
        <v>496</v>
      </c>
    </row>
    <row r="48" spans="1:9" ht="37.5" customHeight="1" x14ac:dyDescent="0.25">
      <c r="A48" s="29">
        <v>33</v>
      </c>
      <c r="B48" s="25" t="s">
        <v>174</v>
      </c>
      <c r="C48" s="101" t="s">
        <v>95</v>
      </c>
      <c r="D48" s="26">
        <v>10000</v>
      </c>
      <c r="E48" s="26"/>
      <c r="F48" s="26">
        <f t="shared" si="0"/>
        <v>10000</v>
      </c>
      <c r="G48" s="29" t="s">
        <v>6</v>
      </c>
      <c r="H48" t="s">
        <v>544</v>
      </c>
      <c r="I48" t="s">
        <v>496</v>
      </c>
    </row>
    <row r="49" spans="1:9" ht="57" customHeight="1" x14ac:dyDescent="0.25">
      <c r="A49" s="29">
        <v>34</v>
      </c>
      <c r="B49" s="25" t="s">
        <v>175</v>
      </c>
      <c r="C49" s="101" t="s">
        <v>95</v>
      </c>
      <c r="D49" s="26">
        <v>10000</v>
      </c>
      <c r="E49" s="26"/>
      <c r="F49" s="26">
        <f t="shared" si="0"/>
        <v>10000</v>
      </c>
      <c r="G49" s="29" t="s">
        <v>6</v>
      </c>
      <c r="H49" t="s">
        <v>544</v>
      </c>
      <c r="I49" t="s">
        <v>496</v>
      </c>
    </row>
    <row r="50" spans="1:9" ht="57" customHeight="1" x14ac:dyDescent="0.25">
      <c r="A50" s="29">
        <v>35</v>
      </c>
      <c r="B50" s="25" t="s">
        <v>176</v>
      </c>
      <c r="C50" s="101" t="s">
        <v>95</v>
      </c>
      <c r="D50" s="26">
        <v>10000</v>
      </c>
      <c r="E50" s="26"/>
      <c r="F50" s="26">
        <f t="shared" si="0"/>
        <v>10000</v>
      </c>
      <c r="G50" s="29" t="s">
        <v>6</v>
      </c>
      <c r="H50" t="s">
        <v>544</v>
      </c>
      <c r="I50" t="s">
        <v>496</v>
      </c>
    </row>
    <row r="51" spans="1:9" ht="43.5" customHeight="1" x14ac:dyDescent="0.25">
      <c r="A51" s="29">
        <v>36</v>
      </c>
      <c r="B51" s="25" t="s">
        <v>177</v>
      </c>
      <c r="C51" s="101" t="s">
        <v>95</v>
      </c>
      <c r="D51" s="26">
        <v>10000</v>
      </c>
      <c r="E51" s="26"/>
      <c r="F51" s="26">
        <f t="shared" si="0"/>
        <v>10000</v>
      </c>
      <c r="G51" s="29" t="s">
        <v>6</v>
      </c>
      <c r="H51" t="s">
        <v>544</v>
      </c>
      <c r="I51" t="s">
        <v>496</v>
      </c>
    </row>
    <row r="52" spans="1:9" ht="38.25" customHeight="1" x14ac:dyDescent="0.25">
      <c r="A52" s="29">
        <v>37</v>
      </c>
      <c r="B52" s="25" t="s">
        <v>178</v>
      </c>
      <c r="C52" s="101" t="s">
        <v>95</v>
      </c>
      <c r="D52" s="26">
        <v>10000</v>
      </c>
      <c r="E52" s="26"/>
      <c r="F52" s="26">
        <f t="shared" si="0"/>
        <v>10000</v>
      </c>
      <c r="G52" s="29" t="s">
        <v>6</v>
      </c>
      <c r="H52" t="s">
        <v>544</v>
      </c>
      <c r="I52" t="s">
        <v>496</v>
      </c>
    </row>
    <row r="53" spans="1:9" ht="15.75" x14ac:dyDescent="0.25">
      <c r="A53" s="29"/>
      <c r="B53" s="80" t="s">
        <v>7</v>
      </c>
      <c r="C53" s="25"/>
      <c r="D53" s="84">
        <f>SUM(D47:D52)</f>
        <v>60000</v>
      </c>
      <c r="E53" s="84"/>
      <c r="F53" s="198">
        <f t="shared" si="0"/>
        <v>60000</v>
      </c>
      <c r="G53" s="82"/>
    </row>
    <row r="54" spans="1:9" ht="48" customHeight="1" x14ac:dyDescent="0.25">
      <c r="A54" s="29"/>
      <c r="B54" s="80" t="s">
        <v>179</v>
      </c>
      <c r="C54" s="25"/>
      <c r="D54" s="84"/>
      <c r="E54" s="84"/>
      <c r="F54" s="26">
        <f t="shared" si="0"/>
        <v>0</v>
      </c>
      <c r="G54" s="82"/>
    </row>
    <row r="55" spans="1:9" ht="54" customHeight="1" x14ac:dyDescent="0.25">
      <c r="A55" s="29">
        <v>38</v>
      </c>
      <c r="B55" s="25" t="s">
        <v>180</v>
      </c>
      <c r="C55" s="25" t="s">
        <v>181</v>
      </c>
      <c r="D55" s="79">
        <v>20000</v>
      </c>
      <c r="E55" s="79"/>
      <c r="F55" s="26">
        <f t="shared" si="0"/>
        <v>20000</v>
      </c>
      <c r="G55" s="29" t="s">
        <v>6</v>
      </c>
      <c r="H55" t="s">
        <v>541</v>
      </c>
      <c r="I55" t="s">
        <v>496</v>
      </c>
    </row>
    <row r="56" spans="1:9" ht="15.75" x14ac:dyDescent="0.25">
      <c r="A56" s="29">
        <v>39</v>
      </c>
      <c r="B56" s="91" t="s">
        <v>182</v>
      </c>
      <c r="C56" s="25" t="s">
        <v>95</v>
      </c>
      <c r="D56" s="26">
        <v>130000</v>
      </c>
      <c r="E56" s="155">
        <v>150000</v>
      </c>
      <c r="F56" s="26">
        <f t="shared" si="0"/>
        <v>280000</v>
      </c>
      <c r="G56" s="29" t="s">
        <v>6</v>
      </c>
      <c r="H56" t="s">
        <v>541</v>
      </c>
      <c r="I56" t="s">
        <v>494</v>
      </c>
    </row>
    <row r="57" spans="1:9" ht="51.75" customHeight="1" x14ac:dyDescent="0.25">
      <c r="A57" s="29"/>
      <c r="B57" s="25" t="s">
        <v>485</v>
      </c>
      <c r="C57" s="102" t="s">
        <v>486</v>
      </c>
      <c r="D57" s="26"/>
      <c r="E57" s="155">
        <v>70000</v>
      </c>
      <c r="F57" s="26">
        <f>SUM(D57:E57)</f>
        <v>70000</v>
      </c>
      <c r="G57" s="29"/>
      <c r="H57" t="s">
        <v>541</v>
      </c>
      <c r="I57" t="s">
        <v>494</v>
      </c>
    </row>
    <row r="58" spans="1:9" ht="15.75" x14ac:dyDescent="0.25">
      <c r="A58" s="29"/>
      <c r="B58" s="80" t="s">
        <v>7</v>
      </c>
      <c r="C58" s="25"/>
      <c r="D58" s="84">
        <f>SUM(D55:D57)</f>
        <v>150000</v>
      </c>
      <c r="E58" s="84">
        <f>SUM(E56:E57)</f>
        <v>220000</v>
      </c>
      <c r="F58" s="198">
        <f t="shared" si="0"/>
        <v>370000</v>
      </c>
      <c r="G58" s="82"/>
    </row>
    <row r="59" spans="1:9" ht="15.75" x14ac:dyDescent="0.25">
      <c r="A59" s="29"/>
      <c r="B59" s="80" t="s">
        <v>183</v>
      </c>
      <c r="C59" s="25"/>
      <c r="D59" s="26"/>
      <c r="E59" s="26"/>
      <c r="F59" s="26">
        <f t="shared" si="0"/>
        <v>0</v>
      </c>
      <c r="G59" s="82"/>
    </row>
    <row r="60" spans="1:9" ht="39.75" customHeight="1" x14ac:dyDescent="0.25">
      <c r="A60" s="29">
        <v>40</v>
      </c>
      <c r="B60" s="25" t="s">
        <v>184</v>
      </c>
      <c r="C60" s="25" t="s">
        <v>95</v>
      </c>
      <c r="D60" s="26">
        <v>250292.93950000001</v>
      </c>
      <c r="E60" s="26"/>
      <c r="F60" s="26">
        <f t="shared" si="0"/>
        <v>250292.93950000001</v>
      </c>
      <c r="G60" s="29" t="s">
        <v>6</v>
      </c>
      <c r="H60" t="s">
        <v>534</v>
      </c>
      <c r="I60" t="s">
        <v>496</v>
      </c>
    </row>
    <row r="61" spans="1:9" ht="26.25" customHeight="1" x14ac:dyDescent="0.25">
      <c r="A61" s="29">
        <v>41</v>
      </c>
      <c r="B61" s="25" t="s">
        <v>185</v>
      </c>
      <c r="C61" s="25" t="s">
        <v>95</v>
      </c>
      <c r="D61" s="26">
        <v>60000</v>
      </c>
      <c r="E61" s="26"/>
      <c r="F61" s="26">
        <f t="shared" si="0"/>
        <v>60000</v>
      </c>
      <c r="G61" s="29" t="s">
        <v>6</v>
      </c>
      <c r="H61" t="s">
        <v>534</v>
      </c>
      <c r="I61" t="s">
        <v>496</v>
      </c>
    </row>
    <row r="62" spans="1:9" ht="70.5" customHeight="1" x14ac:dyDescent="0.25">
      <c r="A62" s="29">
        <v>42</v>
      </c>
      <c r="B62" s="148" t="s">
        <v>186</v>
      </c>
      <c r="C62" s="148" t="s">
        <v>95</v>
      </c>
      <c r="D62" s="149">
        <v>100000</v>
      </c>
      <c r="E62" s="149">
        <v>-100000</v>
      </c>
      <c r="F62" s="149">
        <f t="shared" si="0"/>
        <v>0</v>
      </c>
      <c r="G62" s="29" t="s">
        <v>490</v>
      </c>
      <c r="H62" t="s">
        <v>534</v>
      </c>
      <c r="I62" t="s">
        <v>496</v>
      </c>
    </row>
    <row r="63" spans="1:9" ht="48.75" customHeight="1" x14ac:dyDescent="0.25">
      <c r="A63" s="29">
        <v>44</v>
      </c>
      <c r="B63" s="25" t="s">
        <v>188</v>
      </c>
      <c r="C63" s="26" t="s">
        <v>189</v>
      </c>
      <c r="D63" s="26">
        <v>20000</v>
      </c>
      <c r="E63" s="26">
        <v>-20000</v>
      </c>
      <c r="F63" s="26">
        <f t="shared" si="0"/>
        <v>0</v>
      </c>
      <c r="G63" s="66" t="s">
        <v>490</v>
      </c>
      <c r="H63" t="s">
        <v>541</v>
      </c>
      <c r="I63" t="s">
        <v>494</v>
      </c>
    </row>
    <row r="64" spans="1:9" ht="51" customHeight="1" x14ac:dyDescent="0.25">
      <c r="A64" s="29">
        <v>45</v>
      </c>
      <c r="B64" s="25" t="s">
        <v>190</v>
      </c>
      <c r="C64" s="102" t="s">
        <v>191</v>
      </c>
      <c r="D64" s="26">
        <v>21000</v>
      </c>
      <c r="E64" s="26">
        <v>-21000</v>
      </c>
      <c r="F64" s="26">
        <f t="shared" si="0"/>
        <v>0</v>
      </c>
      <c r="G64" s="66" t="s">
        <v>490</v>
      </c>
      <c r="H64" t="s">
        <v>541</v>
      </c>
      <c r="I64" t="s">
        <v>494</v>
      </c>
    </row>
    <row r="65" spans="1:9" ht="15.75" x14ac:dyDescent="0.25">
      <c r="A65" s="29"/>
      <c r="B65" s="80" t="s">
        <v>7</v>
      </c>
      <c r="C65" s="25"/>
      <c r="D65" s="84">
        <f>SUM(D60:D64)</f>
        <v>451292.93949999998</v>
      </c>
      <c r="E65" s="84">
        <f>SUM(E60:E64)</f>
        <v>-141000</v>
      </c>
      <c r="F65" s="198">
        <f t="shared" si="0"/>
        <v>310292.93949999998</v>
      </c>
      <c r="G65" s="82"/>
    </row>
    <row r="66" spans="1:9" ht="15.75" x14ac:dyDescent="0.25">
      <c r="A66" s="29"/>
      <c r="B66" s="86" t="s">
        <v>192</v>
      </c>
      <c r="C66" s="86"/>
      <c r="D66" s="26"/>
      <c r="E66" s="26"/>
      <c r="F66" s="26">
        <f t="shared" si="0"/>
        <v>0</v>
      </c>
      <c r="G66" s="82"/>
    </row>
    <row r="67" spans="1:9" ht="15.75" x14ac:dyDescent="0.25">
      <c r="A67" s="29">
        <v>46</v>
      </c>
      <c r="B67" s="91" t="s">
        <v>193</v>
      </c>
      <c r="C67" s="25" t="s">
        <v>95</v>
      </c>
      <c r="D67" s="26">
        <v>21029.293949999999</v>
      </c>
      <c r="E67" s="26"/>
      <c r="F67" s="26">
        <f t="shared" si="0"/>
        <v>21029.293949999999</v>
      </c>
      <c r="G67" s="29" t="s">
        <v>6</v>
      </c>
      <c r="H67" t="s">
        <v>539</v>
      </c>
      <c r="I67" t="s">
        <v>496</v>
      </c>
    </row>
    <row r="68" spans="1:9" ht="45.75" customHeight="1" x14ac:dyDescent="0.25">
      <c r="A68" s="29">
        <v>47</v>
      </c>
      <c r="B68" s="31" t="s">
        <v>194</v>
      </c>
      <c r="C68" s="25" t="s">
        <v>95</v>
      </c>
      <c r="D68" s="26">
        <v>50000</v>
      </c>
      <c r="E68" s="26">
        <v>-10000</v>
      </c>
      <c r="F68" s="26">
        <f t="shared" si="0"/>
        <v>40000</v>
      </c>
      <c r="G68" s="29" t="s">
        <v>6</v>
      </c>
      <c r="H68" t="s">
        <v>539</v>
      </c>
      <c r="I68" t="s">
        <v>496</v>
      </c>
    </row>
    <row r="69" spans="1:9" ht="50.25" customHeight="1" x14ac:dyDescent="0.25">
      <c r="A69" s="29"/>
      <c r="B69" s="152" t="s">
        <v>480</v>
      </c>
      <c r="C69" s="156" t="s">
        <v>481</v>
      </c>
      <c r="D69" s="155"/>
      <c r="E69" s="155">
        <v>442442.34</v>
      </c>
      <c r="F69" s="155">
        <f>SUM(D69:E69)</f>
        <v>442442.34</v>
      </c>
      <c r="G69" s="153" t="s">
        <v>66</v>
      </c>
      <c r="H69" t="s">
        <v>539</v>
      </c>
      <c r="I69" t="s">
        <v>494</v>
      </c>
    </row>
    <row r="70" spans="1:9" ht="52.5" customHeight="1" x14ac:dyDescent="0.25">
      <c r="A70" s="29">
        <v>49</v>
      </c>
      <c r="B70" s="25" t="s">
        <v>195</v>
      </c>
      <c r="C70" s="25" t="s">
        <v>187</v>
      </c>
      <c r="D70" s="26">
        <v>105828.29999999999</v>
      </c>
      <c r="E70" s="26"/>
      <c r="F70" s="26">
        <f t="shared" ref="F70" si="1">D70+E70</f>
        <v>105828.29999999999</v>
      </c>
      <c r="G70" s="66" t="s">
        <v>151</v>
      </c>
      <c r="H70" t="s">
        <v>539</v>
      </c>
      <c r="I70" t="s">
        <v>494</v>
      </c>
    </row>
    <row r="71" spans="1:9" ht="15.75" x14ac:dyDescent="0.25">
      <c r="A71" s="29"/>
      <c r="B71" s="80" t="s">
        <v>7</v>
      </c>
      <c r="C71" s="80"/>
      <c r="D71" s="96">
        <f>SUM(D67:D70)</f>
        <v>176857.59394999998</v>
      </c>
      <c r="E71" s="96">
        <f>SUM(E68:E70)</f>
        <v>432442.34</v>
      </c>
      <c r="F71" s="198">
        <f>SUM(F67:F70)</f>
        <v>609299.93394999998</v>
      </c>
      <c r="G71" s="82"/>
    </row>
    <row r="72" spans="1:9" ht="15.75" x14ac:dyDescent="0.25">
      <c r="A72" s="29"/>
      <c r="B72" s="86" t="s">
        <v>196</v>
      </c>
      <c r="C72" s="86"/>
      <c r="D72" s="26"/>
      <c r="E72" s="26"/>
      <c r="F72" s="26">
        <f t="shared" ref="F72:F110" si="2">D72+E72</f>
        <v>0</v>
      </c>
      <c r="G72" s="82"/>
    </row>
    <row r="73" spans="1:9" ht="57" customHeight="1" x14ac:dyDescent="0.25">
      <c r="A73" s="29">
        <v>50</v>
      </c>
      <c r="B73" s="25" t="s">
        <v>197</v>
      </c>
      <c r="C73" s="25" t="s">
        <v>95</v>
      </c>
      <c r="D73" s="103">
        <v>84117.175799999997</v>
      </c>
      <c r="E73" s="103"/>
      <c r="F73" s="26">
        <f t="shared" si="2"/>
        <v>84117.175799999997</v>
      </c>
      <c r="G73" s="29" t="s">
        <v>6</v>
      </c>
      <c r="H73" t="s">
        <v>538</v>
      </c>
      <c r="I73" t="s">
        <v>496</v>
      </c>
    </row>
    <row r="74" spans="1:9" ht="49.5" customHeight="1" x14ac:dyDescent="0.25">
      <c r="A74" s="29">
        <v>51</v>
      </c>
      <c r="B74" s="31" t="s">
        <v>198</v>
      </c>
      <c r="C74" s="25" t="s">
        <v>95</v>
      </c>
      <c r="D74" s="103">
        <v>50000</v>
      </c>
      <c r="E74" s="103"/>
      <c r="F74" s="26">
        <f t="shared" si="2"/>
        <v>50000</v>
      </c>
      <c r="G74" s="29" t="s">
        <v>6</v>
      </c>
      <c r="H74" t="s">
        <v>538</v>
      </c>
      <c r="I74" t="s">
        <v>496</v>
      </c>
    </row>
    <row r="75" spans="1:9" ht="48.75" customHeight="1" x14ac:dyDescent="0.25">
      <c r="A75" s="29">
        <v>52</v>
      </c>
      <c r="B75" s="31" t="s">
        <v>199</v>
      </c>
      <c r="C75" s="100" t="s">
        <v>200</v>
      </c>
      <c r="D75" s="103">
        <v>197018.3</v>
      </c>
      <c r="E75" s="103"/>
      <c r="F75" s="26">
        <f t="shared" si="2"/>
        <v>197018.3</v>
      </c>
      <c r="G75" s="66" t="s">
        <v>151</v>
      </c>
      <c r="H75" t="s">
        <v>538</v>
      </c>
      <c r="I75" t="s">
        <v>494</v>
      </c>
    </row>
    <row r="76" spans="1:9" ht="56.25" customHeight="1" x14ac:dyDescent="0.25">
      <c r="A76" s="29">
        <v>53</v>
      </c>
      <c r="B76" s="25" t="s">
        <v>201</v>
      </c>
      <c r="C76" s="25" t="s">
        <v>95</v>
      </c>
      <c r="D76" s="103">
        <v>248054.23</v>
      </c>
      <c r="E76" s="103"/>
      <c r="F76" s="26">
        <f t="shared" si="2"/>
        <v>248054.23</v>
      </c>
      <c r="G76" s="29" t="s">
        <v>153</v>
      </c>
      <c r="H76" t="s">
        <v>538</v>
      </c>
      <c r="I76" t="s">
        <v>494</v>
      </c>
    </row>
    <row r="77" spans="1:9" ht="90.75" x14ac:dyDescent="0.25">
      <c r="A77" s="287">
        <v>54</v>
      </c>
      <c r="B77" s="152" t="s">
        <v>487</v>
      </c>
      <c r="C77" s="154" t="s">
        <v>488</v>
      </c>
      <c r="D77" s="288"/>
      <c r="E77" s="288">
        <v>250000</v>
      </c>
      <c r="F77" s="288">
        <f t="shared" si="2"/>
        <v>250000</v>
      </c>
      <c r="G77" s="287" t="s">
        <v>66</v>
      </c>
      <c r="H77" t="s">
        <v>538</v>
      </c>
      <c r="I77" t="s">
        <v>494</v>
      </c>
    </row>
    <row r="78" spans="1:9" ht="30.75" x14ac:dyDescent="0.25">
      <c r="A78" s="29">
        <v>55</v>
      </c>
      <c r="B78" s="25" t="s">
        <v>202</v>
      </c>
      <c r="C78" s="25" t="s">
        <v>203</v>
      </c>
      <c r="D78" s="26">
        <v>44368</v>
      </c>
      <c r="E78" s="26"/>
      <c r="F78" s="26">
        <f t="shared" si="2"/>
        <v>44368</v>
      </c>
      <c r="G78" s="66" t="s">
        <v>151</v>
      </c>
      <c r="H78" t="s">
        <v>538</v>
      </c>
      <c r="I78" t="s">
        <v>494</v>
      </c>
    </row>
    <row r="79" spans="1:9" ht="58.5" customHeight="1" x14ac:dyDescent="0.25">
      <c r="A79" s="29">
        <v>56</v>
      </c>
      <c r="B79" s="25" t="s">
        <v>204</v>
      </c>
      <c r="C79" s="25" t="s">
        <v>205</v>
      </c>
      <c r="D79" s="103">
        <v>19755.009999999998</v>
      </c>
      <c r="E79" s="103"/>
      <c r="F79" s="26">
        <f t="shared" si="2"/>
        <v>19755.009999999998</v>
      </c>
      <c r="G79" s="66" t="s">
        <v>151</v>
      </c>
      <c r="H79" t="s">
        <v>538</v>
      </c>
      <c r="I79" t="s">
        <v>494</v>
      </c>
    </row>
    <row r="80" spans="1:9" ht="55.5" customHeight="1" x14ac:dyDescent="0.25">
      <c r="A80" s="29">
        <v>57</v>
      </c>
      <c r="B80" s="31" t="s">
        <v>206</v>
      </c>
      <c r="C80" s="25" t="s">
        <v>207</v>
      </c>
      <c r="D80" s="103">
        <v>20762.34</v>
      </c>
      <c r="E80" s="103"/>
      <c r="F80" s="26">
        <f t="shared" si="2"/>
        <v>20762.34</v>
      </c>
      <c r="G80" s="66" t="s">
        <v>151</v>
      </c>
      <c r="H80" t="s">
        <v>538</v>
      </c>
      <c r="I80" t="s">
        <v>494</v>
      </c>
    </row>
    <row r="81" spans="1:9" ht="41.25" customHeight="1" x14ac:dyDescent="0.25">
      <c r="A81" s="29">
        <v>58</v>
      </c>
      <c r="B81" s="31" t="s">
        <v>208</v>
      </c>
      <c r="C81" s="25" t="s">
        <v>163</v>
      </c>
      <c r="D81" s="103">
        <v>50284.25</v>
      </c>
      <c r="E81" s="103"/>
      <c r="F81" s="26">
        <f t="shared" si="2"/>
        <v>50284.25</v>
      </c>
      <c r="G81" s="66" t="s">
        <v>151</v>
      </c>
      <c r="H81" t="s">
        <v>538</v>
      </c>
      <c r="I81" t="s">
        <v>494</v>
      </c>
    </row>
    <row r="82" spans="1:9" ht="15.75" x14ac:dyDescent="0.25">
      <c r="A82" s="29"/>
      <c r="B82" s="80" t="s">
        <v>7</v>
      </c>
      <c r="C82" s="80"/>
      <c r="D82" s="96">
        <f>SUM(D73:D81)</f>
        <v>714359.30579999997</v>
      </c>
      <c r="E82" s="96">
        <v>300000</v>
      </c>
      <c r="F82" s="198">
        <f>SUM(F73:F81)</f>
        <v>964359.30579999997</v>
      </c>
      <c r="G82" s="82"/>
    </row>
    <row r="83" spans="1:9" ht="15.75" x14ac:dyDescent="0.25">
      <c r="A83" s="29"/>
      <c r="B83" s="86" t="s">
        <v>209</v>
      </c>
      <c r="C83" s="86"/>
      <c r="D83" s="26"/>
      <c r="E83" s="26"/>
      <c r="F83" s="26">
        <f t="shared" si="2"/>
        <v>0</v>
      </c>
      <c r="G83" s="82"/>
    </row>
    <row r="84" spans="1:9" ht="42" customHeight="1" x14ac:dyDescent="0.25">
      <c r="A84" s="29">
        <v>59</v>
      </c>
      <c r="B84" s="147" t="s">
        <v>210</v>
      </c>
      <c r="C84" s="148" t="s">
        <v>211</v>
      </c>
      <c r="D84" s="149">
        <v>70000</v>
      </c>
      <c r="E84" s="149">
        <v>-70000</v>
      </c>
      <c r="F84" s="149">
        <f t="shared" si="2"/>
        <v>0</v>
      </c>
      <c r="G84" s="66" t="s">
        <v>490</v>
      </c>
      <c r="H84" t="s">
        <v>534</v>
      </c>
      <c r="I84" t="s">
        <v>494</v>
      </c>
    </row>
    <row r="85" spans="1:9" ht="48.75" customHeight="1" x14ac:dyDescent="0.25">
      <c r="A85" s="29">
        <v>60</v>
      </c>
      <c r="B85" s="69" t="s">
        <v>212</v>
      </c>
      <c r="C85" s="25" t="s">
        <v>211</v>
      </c>
      <c r="D85" s="26">
        <v>20000</v>
      </c>
      <c r="E85" s="26"/>
      <c r="F85" s="26">
        <f t="shared" si="2"/>
        <v>20000</v>
      </c>
      <c r="G85" s="29" t="s">
        <v>6</v>
      </c>
      <c r="H85" t="s">
        <v>534</v>
      </c>
      <c r="I85" t="s">
        <v>496</v>
      </c>
    </row>
    <row r="86" spans="1:9" ht="46.5" customHeight="1" x14ac:dyDescent="0.25">
      <c r="A86" s="29">
        <v>61</v>
      </c>
      <c r="B86" s="25" t="s">
        <v>213</v>
      </c>
      <c r="C86" s="25" t="s">
        <v>95</v>
      </c>
      <c r="D86" s="26">
        <v>10000</v>
      </c>
      <c r="E86" s="26"/>
      <c r="F86" s="26">
        <f t="shared" si="2"/>
        <v>10000</v>
      </c>
      <c r="G86" s="29" t="s">
        <v>6</v>
      </c>
      <c r="H86" t="s">
        <v>533</v>
      </c>
      <c r="I86" t="s">
        <v>496</v>
      </c>
    </row>
    <row r="87" spans="1:9" ht="15.75" x14ac:dyDescent="0.25">
      <c r="A87" s="29"/>
      <c r="B87" s="80" t="s">
        <v>7</v>
      </c>
      <c r="C87" s="80"/>
      <c r="D87" s="146">
        <f>SUM(D84:D86)</f>
        <v>100000</v>
      </c>
      <c r="E87" s="96">
        <v>-70000</v>
      </c>
      <c r="F87" s="160">
        <f t="shared" si="2"/>
        <v>30000</v>
      </c>
      <c r="G87" s="82"/>
    </row>
    <row r="88" spans="1:9" ht="15.75" x14ac:dyDescent="0.25">
      <c r="A88" s="29"/>
      <c r="B88" s="86" t="s">
        <v>214</v>
      </c>
      <c r="C88" s="86"/>
      <c r="D88" s="26"/>
      <c r="E88" s="26"/>
      <c r="F88" s="26">
        <f t="shared" si="2"/>
        <v>0</v>
      </c>
      <c r="G88" s="82"/>
    </row>
    <row r="89" spans="1:9" ht="37.5" customHeight="1" x14ac:dyDescent="0.25">
      <c r="A89" s="29">
        <v>62</v>
      </c>
      <c r="B89" s="25" t="s">
        <v>215</v>
      </c>
      <c r="C89" s="25" t="s">
        <v>95</v>
      </c>
      <c r="D89" s="103">
        <v>15000</v>
      </c>
      <c r="E89" s="103"/>
      <c r="F89" s="26">
        <f t="shared" si="2"/>
        <v>15000</v>
      </c>
      <c r="G89" s="29" t="s">
        <v>6</v>
      </c>
      <c r="H89" t="s">
        <v>533</v>
      </c>
      <c r="I89" t="s">
        <v>496</v>
      </c>
    </row>
    <row r="90" spans="1:9" ht="53.25" customHeight="1" x14ac:dyDescent="0.25">
      <c r="A90" s="29">
        <v>63</v>
      </c>
      <c r="B90" s="25" t="s">
        <v>216</v>
      </c>
      <c r="C90" s="25" t="s">
        <v>95</v>
      </c>
      <c r="D90" s="103">
        <v>15000</v>
      </c>
      <c r="E90" s="103"/>
      <c r="F90" s="26">
        <f t="shared" si="2"/>
        <v>15000</v>
      </c>
      <c r="G90" s="29" t="s">
        <v>6</v>
      </c>
      <c r="H90" t="s">
        <v>533</v>
      </c>
      <c r="I90" t="s">
        <v>496</v>
      </c>
    </row>
    <row r="91" spans="1:9" ht="35.25" customHeight="1" x14ac:dyDescent="0.25">
      <c r="A91" s="29">
        <v>64</v>
      </c>
      <c r="B91" s="25" t="s">
        <v>217</v>
      </c>
      <c r="C91" s="25" t="s">
        <v>95</v>
      </c>
      <c r="D91" s="103">
        <v>50000</v>
      </c>
      <c r="E91" s="103"/>
      <c r="F91" s="26">
        <f t="shared" si="2"/>
        <v>50000</v>
      </c>
      <c r="G91" s="29" t="s">
        <v>6</v>
      </c>
      <c r="H91" t="s">
        <v>533</v>
      </c>
      <c r="I91" t="s">
        <v>496</v>
      </c>
    </row>
    <row r="92" spans="1:9" ht="51" customHeight="1" x14ac:dyDescent="0.25">
      <c r="A92" s="29">
        <v>65</v>
      </c>
      <c r="B92" s="31" t="s">
        <v>218</v>
      </c>
      <c r="C92" s="25" t="s">
        <v>219</v>
      </c>
      <c r="D92" s="103">
        <v>320000</v>
      </c>
      <c r="E92" s="103">
        <v>-200000</v>
      </c>
      <c r="F92" s="26">
        <f t="shared" si="2"/>
        <v>120000</v>
      </c>
      <c r="G92" s="29" t="s">
        <v>6</v>
      </c>
      <c r="H92" t="s">
        <v>533</v>
      </c>
      <c r="I92" t="s">
        <v>496</v>
      </c>
    </row>
    <row r="93" spans="1:9" ht="56.25" customHeight="1" x14ac:dyDescent="0.25">
      <c r="A93" s="29">
        <v>66</v>
      </c>
      <c r="B93" s="31" t="s">
        <v>220</v>
      </c>
      <c r="C93" s="25"/>
      <c r="D93" s="103">
        <v>20000</v>
      </c>
      <c r="E93" s="103"/>
      <c r="F93" s="26">
        <f t="shared" si="2"/>
        <v>20000</v>
      </c>
      <c r="G93" s="66" t="s">
        <v>153</v>
      </c>
      <c r="H93" t="s">
        <v>533</v>
      </c>
      <c r="I93" t="s">
        <v>496</v>
      </c>
    </row>
    <row r="94" spans="1:9" ht="46.5" customHeight="1" x14ac:dyDescent="0.25">
      <c r="A94" s="29">
        <v>67</v>
      </c>
      <c r="B94" s="25" t="s">
        <v>221</v>
      </c>
      <c r="C94" s="25"/>
      <c r="D94" s="103">
        <v>60000</v>
      </c>
      <c r="E94" s="103"/>
      <c r="F94" s="26">
        <f t="shared" si="2"/>
        <v>60000</v>
      </c>
      <c r="G94" s="66" t="s">
        <v>6</v>
      </c>
      <c r="H94" t="s">
        <v>533</v>
      </c>
      <c r="I94" t="s">
        <v>496</v>
      </c>
    </row>
    <row r="95" spans="1:9" ht="54" customHeight="1" x14ac:dyDescent="0.25">
      <c r="A95" s="29">
        <v>68</v>
      </c>
      <c r="B95" s="25" t="s">
        <v>222</v>
      </c>
      <c r="C95" s="25" t="s">
        <v>95</v>
      </c>
      <c r="D95" s="103">
        <v>40000</v>
      </c>
      <c r="E95" s="103"/>
      <c r="F95" s="26">
        <f t="shared" si="2"/>
        <v>40000</v>
      </c>
      <c r="G95" s="29" t="s">
        <v>6</v>
      </c>
      <c r="H95" t="s">
        <v>533</v>
      </c>
      <c r="I95" t="s">
        <v>496</v>
      </c>
    </row>
    <row r="96" spans="1:9" ht="15.75" x14ac:dyDescent="0.25">
      <c r="A96" s="29"/>
      <c r="B96" s="80" t="s">
        <v>7</v>
      </c>
      <c r="C96" s="80"/>
      <c r="D96" s="104">
        <f>SUM(D89:D95)</f>
        <v>520000</v>
      </c>
      <c r="E96" s="104">
        <f>SUM(E89:E95)</f>
        <v>-200000</v>
      </c>
      <c r="F96" s="198">
        <f>SUM(F89:F95)</f>
        <v>320000</v>
      </c>
      <c r="G96" s="82"/>
    </row>
    <row r="97" spans="1:9" ht="38.25" customHeight="1" x14ac:dyDescent="0.25">
      <c r="A97" s="29">
        <v>69</v>
      </c>
      <c r="B97" s="80" t="s">
        <v>223</v>
      </c>
      <c r="C97" s="80"/>
      <c r="D97" s="26"/>
      <c r="E97" s="26"/>
      <c r="F97" s="26">
        <f t="shared" si="2"/>
        <v>0</v>
      </c>
      <c r="G97" s="82"/>
    </row>
    <row r="98" spans="1:9" ht="49.5" customHeight="1" x14ac:dyDescent="0.25">
      <c r="A98" s="29">
        <v>70</v>
      </c>
      <c r="B98" s="25" t="s">
        <v>224</v>
      </c>
      <c r="C98" s="25" t="s">
        <v>95</v>
      </c>
      <c r="D98" s="79">
        <v>126176</v>
      </c>
      <c r="E98" s="194">
        <v>118605</v>
      </c>
      <c r="F98" s="26">
        <f t="shared" si="2"/>
        <v>244781</v>
      </c>
      <c r="G98" s="29" t="s">
        <v>6</v>
      </c>
      <c r="H98" t="s">
        <v>539</v>
      </c>
      <c r="I98" t="s">
        <v>496</v>
      </c>
    </row>
    <row r="99" spans="1:9" ht="51" customHeight="1" x14ac:dyDescent="0.25">
      <c r="A99" s="29">
        <v>71</v>
      </c>
      <c r="B99" s="25" t="s">
        <v>225</v>
      </c>
      <c r="C99" s="25" t="s">
        <v>226</v>
      </c>
      <c r="D99" s="79">
        <v>15000</v>
      </c>
      <c r="E99" s="79"/>
      <c r="F99" s="26">
        <f t="shared" si="2"/>
        <v>15000</v>
      </c>
      <c r="G99" s="29" t="s">
        <v>6</v>
      </c>
      <c r="H99" t="s">
        <v>539</v>
      </c>
      <c r="I99" t="s">
        <v>496</v>
      </c>
    </row>
    <row r="100" spans="1:9" ht="38.25" customHeight="1" x14ac:dyDescent="0.25">
      <c r="A100" s="29">
        <v>72</v>
      </c>
      <c r="B100" s="25" t="s">
        <v>227</v>
      </c>
      <c r="C100" s="25" t="s">
        <v>95</v>
      </c>
      <c r="D100" s="26">
        <v>34591.31</v>
      </c>
      <c r="E100" s="26"/>
      <c r="F100" s="26">
        <f t="shared" si="2"/>
        <v>34591.31</v>
      </c>
      <c r="G100" s="29" t="s">
        <v>6</v>
      </c>
      <c r="H100" t="s">
        <v>539</v>
      </c>
      <c r="I100" t="s">
        <v>496</v>
      </c>
    </row>
    <row r="101" spans="1:9" ht="41.25" customHeight="1" x14ac:dyDescent="0.25">
      <c r="A101" s="29">
        <v>73</v>
      </c>
      <c r="B101" s="25" t="s">
        <v>228</v>
      </c>
      <c r="C101" s="25" t="s">
        <v>135</v>
      </c>
      <c r="D101" s="79">
        <v>60000</v>
      </c>
      <c r="E101" s="79"/>
      <c r="F101" s="26">
        <f t="shared" si="2"/>
        <v>60000</v>
      </c>
      <c r="G101" s="29" t="s">
        <v>6</v>
      </c>
      <c r="H101" t="s">
        <v>531</v>
      </c>
      <c r="I101" t="s">
        <v>496</v>
      </c>
    </row>
    <row r="102" spans="1:9" ht="56.25" customHeight="1" x14ac:dyDescent="0.25">
      <c r="A102" s="29">
        <v>74</v>
      </c>
      <c r="B102" s="25" t="s">
        <v>229</v>
      </c>
      <c r="C102" s="25" t="s">
        <v>230</v>
      </c>
      <c r="D102" s="79">
        <v>17000</v>
      </c>
      <c r="E102" s="79"/>
      <c r="F102" s="26">
        <f t="shared" si="2"/>
        <v>17000</v>
      </c>
      <c r="G102" s="29" t="s">
        <v>153</v>
      </c>
      <c r="H102" t="s">
        <v>533</v>
      </c>
      <c r="I102" t="s">
        <v>496</v>
      </c>
    </row>
    <row r="103" spans="1:9" ht="48.75" customHeight="1" x14ac:dyDescent="0.25">
      <c r="A103" s="29">
        <v>75</v>
      </c>
      <c r="B103" s="25" t="s">
        <v>231</v>
      </c>
      <c r="C103" s="25" t="s">
        <v>135</v>
      </c>
      <c r="D103" s="79">
        <v>40000</v>
      </c>
      <c r="E103" s="79"/>
      <c r="F103" s="26">
        <f t="shared" si="2"/>
        <v>40000</v>
      </c>
      <c r="G103" s="29" t="s">
        <v>6</v>
      </c>
      <c r="H103" t="s">
        <v>531</v>
      </c>
      <c r="I103" t="s">
        <v>496</v>
      </c>
    </row>
    <row r="104" spans="1:9" ht="15.75" x14ac:dyDescent="0.25">
      <c r="A104" s="29"/>
      <c r="B104" s="80" t="s">
        <v>7</v>
      </c>
      <c r="C104" s="80"/>
      <c r="D104" s="84">
        <f>SUM(D98:D103)</f>
        <v>292767.31</v>
      </c>
      <c r="E104" s="84">
        <v>118605</v>
      </c>
      <c r="F104" s="160">
        <f t="shared" si="2"/>
        <v>411372.31</v>
      </c>
      <c r="G104" s="82"/>
    </row>
    <row r="105" spans="1:9" ht="15.75" x14ac:dyDescent="0.25">
      <c r="A105" s="29"/>
      <c r="B105" s="80" t="s">
        <v>232</v>
      </c>
      <c r="C105" s="80"/>
      <c r="D105" s="26"/>
      <c r="E105" s="26"/>
      <c r="F105" s="26">
        <f t="shared" si="2"/>
        <v>0</v>
      </c>
      <c r="G105" s="82"/>
    </row>
    <row r="106" spans="1:9" ht="56.25" customHeight="1" thickBot="1" x14ac:dyDescent="0.3">
      <c r="A106" s="29">
        <v>76</v>
      </c>
      <c r="B106" s="31" t="s">
        <v>233</v>
      </c>
      <c r="C106" s="25" t="s">
        <v>95</v>
      </c>
      <c r="D106" s="26">
        <v>100000</v>
      </c>
      <c r="E106" s="26"/>
      <c r="F106" s="26">
        <f t="shared" si="2"/>
        <v>100000</v>
      </c>
      <c r="G106" s="29" t="s">
        <v>6</v>
      </c>
      <c r="H106" t="s">
        <v>545</v>
      </c>
      <c r="I106" t="s">
        <v>496</v>
      </c>
    </row>
    <row r="107" spans="1:9" ht="55.5" customHeight="1" thickBot="1" x14ac:dyDescent="0.35">
      <c r="A107" s="29">
        <v>77</v>
      </c>
      <c r="B107" s="25" t="s">
        <v>254</v>
      </c>
      <c r="C107" s="25" t="s">
        <v>95</v>
      </c>
      <c r="D107" s="199">
        <v>210292.93950000001</v>
      </c>
      <c r="E107" s="26">
        <v>-90857.52</v>
      </c>
      <c r="F107" s="26">
        <f t="shared" si="2"/>
        <v>119435.4195</v>
      </c>
      <c r="G107" s="29" t="s">
        <v>6</v>
      </c>
      <c r="H107" t="s">
        <v>545</v>
      </c>
      <c r="I107" t="s">
        <v>496</v>
      </c>
    </row>
    <row r="108" spans="1:9" ht="15.75" x14ac:dyDescent="0.25">
      <c r="A108" s="29"/>
      <c r="B108" s="80" t="s">
        <v>7</v>
      </c>
      <c r="C108" s="80"/>
      <c r="D108" s="92">
        <f>SUM(D106:D107)</f>
        <v>310292.93949999998</v>
      </c>
      <c r="E108" s="84">
        <f>SUM(E106:E107)</f>
        <v>-90857.52</v>
      </c>
      <c r="F108" s="160">
        <f t="shared" si="2"/>
        <v>219435.41949999996</v>
      </c>
      <c r="G108" s="82"/>
    </row>
    <row r="109" spans="1:9" ht="15.75" x14ac:dyDescent="0.25">
      <c r="A109" s="19"/>
      <c r="B109" s="98" t="s">
        <v>234</v>
      </c>
      <c r="C109" s="98"/>
      <c r="D109" s="145">
        <f>D108+D104+D96+D87+D82+D71+D65+D58+D53+D45+D40+D33+D18</f>
        <v>3550273.1445499994</v>
      </c>
      <c r="E109" s="105"/>
      <c r="F109" s="141">
        <f>F108+F104+F96+F87+F82+F71+F65+F58+F53+F45+F40+F33+F29+F18</f>
        <v>4389462.9645499997</v>
      </c>
      <c r="G109" s="105"/>
    </row>
    <row r="110" spans="1:9" ht="15.75" x14ac:dyDescent="0.25">
      <c r="A110" s="19"/>
      <c r="B110" s="98"/>
      <c r="C110" s="98"/>
      <c r="D110" s="105"/>
      <c r="E110" s="105"/>
      <c r="F110" s="26">
        <f t="shared" si="2"/>
        <v>0</v>
      </c>
      <c r="G110" s="82"/>
    </row>
    <row r="112" spans="1:9" ht="15.75" x14ac:dyDescent="0.25">
      <c r="A112" s="319" t="s">
        <v>235</v>
      </c>
      <c r="B112" s="319"/>
      <c r="C112" s="319"/>
      <c r="D112" s="319"/>
      <c r="E112" s="319"/>
      <c r="F112" s="319"/>
      <c r="G112" s="319"/>
    </row>
    <row r="113" spans="1:9" ht="45" x14ac:dyDescent="0.25">
      <c r="A113" s="27" t="s">
        <v>0</v>
      </c>
      <c r="B113" s="27" t="s">
        <v>1</v>
      </c>
      <c r="C113" s="27" t="s">
        <v>80</v>
      </c>
      <c r="D113" s="28" t="s">
        <v>236</v>
      </c>
      <c r="E113" s="28"/>
      <c r="F113" s="28"/>
      <c r="G113" s="28" t="s">
        <v>3</v>
      </c>
    </row>
    <row r="114" spans="1:9" ht="15.75" x14ac:dyDescent="0.25">
      <c r="A114" s="29"/>
      <c r="B114" s="315" t="s">
        <v>237</v>
      </c>
      <c r="C114" s="315"/>
      <c r="D114" s="315"/>
      <c r="E114" s="315"/>
      <c r="F114" s="315"/>
      <c r="G114" s="315"/>
    </row>
    <row r="115" spans="1:9" ht="15.75" x14ac:dyDescent="0.25">
      <c r="A115" s="29">
        <v>1</v>
      </c>
      <c r="B115" s="31" t="s">
        <v>238</v>
      </c>
      <c r="C115" s="31"/>
      <c r="D115" s="102">
        <v>20000</v>
      </c>
      <c r="E115" s="102"/>
      <c r="F115" s="102">
        <f>D115+E115</f>
        <v>20000</v>
      </c>
      <c r="G115" s="29" t="s">
        <v>6</v>
      </c>
      <c r="H115" t="s">
        <v>535</v>
      </c>
      <c r="I115" t="s">
        <v>496</v>
      </c>
    </row>
    <row r="116" spans="1:9" ht="30.75" x14ac:dyDescent="0.25">
      <c r="A116" s="29">
        <v>2</v>
      </c>
      <c r="B116" s="25" t="s">
        <v>239</v>
      </c>
      <c r="C116" s="25" t="s">
        <v>95</v>
      </c>
      <c r="D116" s="26">
        <v>20000</v>
      </c>
      <c r="E116" s="26"/>
      <c r="F116" s="102">
        <f t="shared" ref="F116:F128" si="3">D116+E116</f>
        <v>20000</v>
      </c>
      <c r="G116" s="30" t="s">
        <v>6</v>
      </c>
      <c r="H116" t="s">
        <v>538</v>
      </c>
      <c r="I116" t="s">
        <v>496</v>
      </c>
    </row>
    <row r="117" spans="1:9" ht="30.75" x14ac:dyDescent="0.25">
      <c r="A117" s="29">
        <v>3</v>
      </c>
      <c r="B117" s="25" t="s">
        <v>240</v>
      </c>
      <c r="C117" s="25" t="s">
        <v>95</v>
      </c>
      <c r="D117" s="26">
        <v>20000</v>
      </c>
      <c r="E117" s="26"/>
      <c r="F117" s="102">
        <f t="shared" si="3"/>
        <v>20000</v>
      </c>
      <c r="G117" s="29" t="s">
        <v>6</v>
      </c>
      <c r="H117" t="s">
        <v>539</v>
      </c>
      <c r="I117" t="s">
        <v>496</v>
      </c>
    </row>
    <row r="118" spans="1:9" ht="60.75" x14ac:dyDescent="0.25">
      <c r="A118" s="29">
        <v>4</v>
      </c>
      <c r="B118" s="25" t="s">
        <v>241</v>
      </c>
      <c r="C118" s="25" t="s">
        <v>95</v>
      </c>
      <c r="D118" s="26">
        <v>100000</v>
      </c>
      <c r="E118" s="26"/>
      <c r="F118" s="102">
        <f t="shared" si="3"/>
        <v>100000</v>
      </c>
      <c r="G118" s="29" t="s">
        <v>6</v>
      </c>
      <c r="H118" t="s">
        <v>531</v>
      </c>
      <c r="I118" t="s">
        <v>496</v>
      </c>
    </row>
    <row r="119" spans="1:9" ht="15.75" x14ac:dyDescent="0.25">
      <c r="A119" s="29"/>
      <c r="B119" s="80" t="s">
        <v>7</v>
      </c>
      <c r="C119" s="80"/>
      <c r="D119" s="106">
        <f>SUM(D115:D118)</f>
        <v>160000</v>
      </c>
      <c r="E119" s="106"/>
      <c r="F119" s="102">
        <f t="shared" si="3"/>
        <v>160000</v>
      </c>
      <c r="G119" s="107"/>
    </row>
    <row r="120" spans="1:9" ht="15.75" x14ac:dyDescent="0.25">
      <c r="A120" s="98" t="s">
        <v>242</v>
      </c>
      <c r="B120" s="108"/>
      <c r="C120" s="108"/>
      <c r="D120" s="108"/>
      <c r="E120" s="108"/>
      <c r="F120" s="102">
        <f t="shared" si="3"/>
        <v>0</v>
      </c>
      <c r="G120" s="108"/>
    </row>
    <row r="121" spans="1:9" ht="30.75" x14ac:dyDescent="0.25">
      <c r="A121" s="29">
        <v>5</v>
      </c>
      <c r="B121" s="25" t="s">
        <v>243</v>
      </c>
      <c r="C121" s="25" t="s">
        <v>95</v>
      </c>
      <c r="D121" s="26">
        <v>41000</v>
      </c>
      <c r="E121" s="26"/>
      <c r="F121" s="102">
        <f t="shared" si="3"/>
        <v>41000</v>
      </c>
      <c r="G121" s="29" t="s">
        <v>109</v>
      </c>
      <c r="H121" t="s">
        <v>534</v>
      </c>
      <c r="I121" t="s">
        <v>496</v>
      </c>
    </row>
    <row r="122" spans="1:9" ht="15.75" x14ac:dyDescent="0.25">
      <c r="A122" s="29">
        <v>6</v>
      </c>
      <c r="B122" s="25" t="s">
        <v>244</v>
      </c>
      <c r="C122" s="25" t="s">
        <v>245</v>
      </c>
      <c r="D122" s="26">
        <v>50000</v>
      </c>
      <c r="E122" s="26"/>
      <c r="F122" s="102">
        <f t="shared" si="3"/>
        <v>50000</v>
      </c>
      <c r="G122" s="30" t="s">
        <v>109</v>
      </c>
      <c r="H122" t="s">
        <v>534</v>
      </c>
      <c r="I122" t="s">
        <v>494</v>
      </c>
    </row>
    <row r="123" spans="1:9" ht="45.75" x14ac:dyDescent="0.25">
      <c r="A123" s="29">
        <v>7</v>
      </c>
      <c r="B123" s="25" t="s">
        <v>246</v>
      </c>
      <c r="C123" s="25" t="s">
        <v>247</v>
      </c>
      <c r="D123" s="26">
        <v>100000</v>
      </c>
      <c r="E123" s="26"/>
      <c r="F123" s="102">
        <f t="shared" si="3"/>
        <v>100000</v>
      </c>
      <c r="G123" s="30" t="s">
        <v>66</v>
      </c>
      <c r="H123" t="s">
        <v>534</v>
      </c>
      <c r="I123" t="s">
        <v>494</v>
      </c>
    </row>
    <row r="124" spans="1:9" ht="15.75" x14ac:dyDescent="0.25">
      <c r="A124" s="29">
        <v>8</v>
      </c>
      <c r="B124" s="25" t="s">
        <v>248</v>
      </c>
      <c r="C124" s="25" t="s">
        <v>247</v>
      </c>
      <c r="D124" s="26">
        <v>114000</v>
      </c>
      <c r="E124" s="26"/>
      <c r="F124" s="102">
        <f t="shared" si="3"/>
        <v>114000</v>
      </c>
      <c r="G124" s="30" t="s">
        <v>249</v>
      </c>
      <c r="H124" t="s">
        <v>534</v>
      </c>
      <c r="I124" t="s">
        <v>494</v>
      </c>
    </row>
    <row r="125" spans="1:9" ht="30.75" x14ac:dyDescent="0.25">
      <c r="A125" s="29">
        <v>9</v>
      </c>
      <c r="B125" s="25" t="s">
        <v>250</v>
      </c>
      <c r="C125" s="25" t="s">
        <v>251</v>
      </c>
      <c r="D125" s="26">
        <v>60000</v>
      </c>
      <c r="E125" s="26"/>
      <c r="F125" s="102">
        <f t="shared" si="3"/>
        <v>60000</v>
      </c>
      <c r="G125" s="30" t="s">
        <v>109</v>
      </c>
      <c r="H125" t="s">
        <v>534</v>
      </c>
      <c r="I125" t="s">
        <v>494</v>
      </c>
    </row>
    <row r="126" spans="1:9" ht="30.75" x14ac:dyDescent="0.25">
      <c r="A126" s="29">
        <v>10</v>
      </c>
      <c r="B126" s="25" t="s">
        <v>252</v>
      </c>
      <c r="C126" s="25" t="s">
        <v>253</v>
      </c>
      <c r="D126" s="26">
        <v>60000</v>
      </c>
      <c r="E126" s="26"/>
      <c r="F126" s="102">
        <f t="shared" si="3"/>
        <v>60000</v>
      </c>
      <c r="G126" s="30" t="s">
        <v>249</v>
      </c>
      <c r="H126" t="s">
        <v>534</v>
      </c>
      <c r="I126" t="s">
        <v>494</v>
      </c>
    </row>
    <row r="127" spans="1:9" ht="15.75" x14ac:dyDescent="0.25">
      <c r="A127" s="29"/>
      <c r="B127" s="80" t="s">
        <v>7</v>
      </c>
      <c r="C127" s="80"/>
      <c r="D127" s="106">
        <f>SUM(D121:D126)</f>
        <v>425000</v>
      </c>
      <c r="E127" s="106"/>
      <c r="F127" s="102">
        <f t="shared" si="3"/>
        <v>425000</v>
      </c>
      <c r="G127" s="29"/>
    </row>
    <row r="128" spans="1:9" ht="15.75" x14ac:dyDescent="0.25">
      <c r="A128" s="19"/>
      <c r="B128" s="98" t="s">
        <v>234</v>
      </c>
      <c r="C128" s="105"/>
      <c r="D128" s="105">
        <f>D127+D119</f>
        <v>585000</v>
      </c>
      <c r="E128" s="105"/>
      <c r="F128" s="289">
        <f t="shared" si="3"/>
        <v>585000</v>
      </c>
      <c r="G128" s="82"/>
    </row>
    <row r="129" spans="1:7" ht="15.75" x14ac:dyDescent="0.25">
      <c r="A129" s="22"/>
      <c r="B129" s="22"/>
      <c r="C129" s="22"/>
      <c r="D129" s="22"/>
      <c r="E129" s="22"/>
      <c r="F129" s="22"/>
      <c r="G129" s="22"/>
    </row>
    <row r="131" spans="1:7" ht="45" x14ac:dyDescent="0.3">
      <c r="A131" s="206"/>
      <c r="B131" s="279" t="s">
        <v>491</v>
      </c>
      <c r="C131" s="278"/>
      <c r="D131" s="49"/>
      <c r="E131" s="201"/>
      <c r="F131" s="202"/>
    </row>
    <row r="132" spans="1:7" ht="22.5" x14ac:dyDescent="0.3">
      <c r="A132" s="203">
        <v>1</v>
      </c>
      <c r="B132" s="204" t="s">
        <v>4</v>
      </c>
      <c r="C132" s="205">
        <v>0</v>
      </c>
      <c r="D132" s="206"/>
      <c r="E132" s="206"/>
      <c r="F132" s="207"/>
    </row>
    <row r="133" spans="1:7" ht="22.5" x14ac:dyDescent="0.3">
      <c r="A133" s="203">
        <v>2</v>
      </c>
      <c r="B133" s="204" t="s">
        <v>493</v>
      </c>
      <c r="C133" s="205">
        <v>0</v>
      </c>
      <c r="D133" s="208"/>
      <c r="E133" s="208"/>
      <c r="F133" s="207"/>
    </row>
    <row r="134" spans="1:7" ht="22.5" x14ac:dyDescent="0.3">
      <c r="A134" s="203">
        <v>3</v>
      </c>
      <c r="B134" s="204" t="s">
        <v>494</v>
      </c>
      <c r="C134" s="205">
        <v>0</v>
      </c>
      <c r="D134" s="206"/>
      <c r="E134" s="208"/>
      <c r="F134" s="207"/>
    </row>
    <row r="135" spans="1:7" ht="22.5" x14ac:dyDescent="0.3">
      <c r="A135" s="209"/>
      <c r="B135" s="204" t="s">
        <v>234</v>
      </c>
      <c r="C135" s="210">
        <f>C132+C133+C134</f>
        <v>0</v>
      </c>
      <c r="D135" s="208"/>
      <c r="E135" s="208"/>
      <c r="F135" s="207"/>
    </row>
    <row r="136" spans="1:7" ht="23.25" x14ac:dyDescent="0.35">
      <c r="A136" s="211"/>
      <c r="B136" s="206"/>
      <c r="C136" s="208"/>
      <c r="D136" s="47"/>
      <c r="E136" s="212"/>
      <c r="F136" s="207"/>
    </row>
    <row r="137" spans="1:7" ht="18.75" x14ac:dyDescent="0.3">
      <c r="A137" s="211"/>
      <c r="B137" s="206"/>
      <c r="C137" s="206"/>
      <c r="D137" s="20"/>
      <c r="E137" s="20"/>
      <c r="F137" s="20"/>
    </row>
    <row r="138" spans="1:7" ht="68.25" x14ac:dyDescent="0.35">
      <c r="A138" s="213"/>
      <c r="B138" s="213"/>
      <c r="C138" s="200" t="s">
        <v>492</v>
      </c>
      <c r="D138" s="200"/>
      <c r="E138" s="200"/>
      <c r="F138" s="200"/>
    </row>
    <row r="139" spans="1:7" ht="22.5" x14ac:dyDescent="0.3">
      <c r="A139" s="204"/>
      <c r="B139" s="204"/>
      <c r="C139" s="204" t="s">
        <v>495</v>
      </c>
      <c r="D139" s="204" t="s">
        <v>496</v>
      </c>
      <c r="E139" s="204" t="s">
        <v>494</v>
      </c>
      <c r="F139" s="204" t="s">
        <v>234</v>
      </c>
    </row>
    <row r="140" spans="1:7" ht="23.25" x14ac:dyDescent="0.35">
      <c r="A140" s="204" t="s">
        <v>497</v>
      </c>
      <c r="B140" s="214" t="s">
        <v>498</v>
      </c>
      <c r="C140" s="215">
        <v>0</v>
      </c>
      <c r="D140" s="215">
        <v>0</v>
      </c>
      <c r="E140" s="215">
        <v>0</v>
      </c>
      <c r="F140" s="216">
        <f>C140+D140+E140</f>
        <v>0</v>
      </c>
    </row>
    <row r="141" spans="1:7" ht="23.25" x14ac:dyDescent="0.35">
      <c r="A141" s="204" t="s">
        <v>499</v>
      </c>
      <c r="B141" s="217" t="s">
        <v>500</v>
      </c>
      <c r="C141" s="215">
        <v>0</v>
      </c>
      <c r="D141" s="215">
        <v>0</v>
      </c>
      <c r="E141" s="215">
        <v>0</v>
      </c>
      <c r="F141" s="216">
        <f t="shared" ref="F141:F160" si="4">C141+D141+E141</f>
        <v>0</v>
      </c>
    </row>
    <row r="142" spans="1:7" ht="23.25" x14ac:dyDescent="0.35">
      <c r="A142" s="204" t="s">
        <v>505</v>
      </c>
      <c r="B142" s="214" t="s">
        <v>506</v>
      </c>
      <c r="C142" s="215">
        <v>0</v>
      </c>
      <c r="D142" s="215">
        <v>0</v>
      </c>
      <c r="E142" s="215">
        <v>0</v>
      </c>
      <c r="F142" s="216">
        <f t="shared" si="4"/>
        <v>0</v>
      </c>
    </row>
    <row r="143" spans="1:7" ht="41.25" x14ac:dyDescent="0.35">
      <c r="A143" s="204" t="s">
        <v>501</v>
      </c>
      <c r="B143" s="218" t="s">
        <v>502</v>
      </c>
      <c r="C143" s="215">
        <v>0</v>
      </c>
      <c r="D143" s="215">
        <v>0</v>
      </c>
      <c r="E143" s="215">
        <v>0</v>
      </c>
      <c r="F143" s="216">
        <f t="shared" si="4"/>
        <v>0</v>
      </c>
    </row>
    <row r="144" spans="1:7" ht="23.25" x14ac:dyDescent="0.35">
      <c r="A144" s="204" t="s">
        <v>503</v>
      </c>
      <c r="B144" s="214" t="s">
        <v>504</v>
      </c>
      <c r="C144" s="215">
        <v>0</v>
      </c>
      <c r="D144" s="215">
        <v>0</v>
      </c>
      <c r="E144" s="215">
        <v>0</v>
      </c>
      <c r="F144" s="216">
        <f t="shared" si="4"/>
        <v>0</v>
      </c>
    </row>
    <row r="145" spans="1:6" ht="23.25" x14ac:dyDescent="0.35">
      <c r="C145" s="269">
        <f>C140+C141+C142+C143+C144</f>
        <v>0</v>
      </c>
      <c r="D145" s="269">
        <f t="shared" ref="D145:F145" si="5">D140+D141+D142+D143+D144</f>
        <v>0</v>
      </c>
      <c r="E145" s="269">
        <f t="shared" si="5"/>
        <v>0</v>
      </c>
      <c r="F145" s="269">
        <f t="shared" si="5"/>
        <v>0</v>
      </c>
    </row>
    <row r="146" spans="1:6" ht="41.25" x14ac:dyDescent="0.35">
      <c r="A146" s="219" t="s">
        <v>513</v>
      </c>
      <c r="B146" s="220" t="s">
        <v>514</v>
      </c>
      <c r="C146" s="215">
        <v>0</v>
      </c>
      <c r="D146" s="215">
        <v>0</v>
      </c>
      <c r="E146" s="215">
        <v>0</v>
      </c>
      <c r="F146" s="216">
        <f t="shared" si="4"/>
        <v>0</v>
      </c>
    </row>
    <row r="147" spans="1:6" ht="41.25" x14ac:dyDescent="0.35">
      <c r="A147" s="219" t="s">
        <v>515</v>
      </c>
      <c r="B147" s="220" t="s">
        <v>516</v>
      </c>
      <c r="C147" s="215">
        <v>0</v>
      </c>
      <c r="D147" s="215">
        <v>0</v>
      </c>
      <c r="E147" s="215">
        <v>0</v>
      </c>
      <c r="F147" s="216">
        <f t="shared" si="4"/>
        <v>0</v>
      </c>
    </row>
    <row r="148" spans="1:6" ht="41.25" x14ac:dyDescent="0.35">
      <c r="A148" s="219" t="s">
        <v>517</v>
      </c>
      <c r="B148" s="220" t="s">
        <v>518</v>
      </c>
      <c r="C148" s="215">
        <v>0</v>
      </c>
      <c r="D148" s="215">
        <v>0</v>
      </c>
      <c r="E148" s="215">
        <v>0</v>
      </c>
      <c r="F148" s="216">
        <f t="shared" si="4"/>
        <v>0</v>
      </c>
    </row>
    <row r="149" spans="1:6" ht="23.25" x14ac:dyDescent="0.35">
      <c r="A149" s="219" t="s">
        <v>519</v>
      </c>
      <c r="B149" s="214" t="s">
        <v>520</v>
      </c>
      <c r="C149" s="215">
        <v>0</v>
      </c>
      <c r="D149" s="215">
        <v>0</v>
      </c>
      <c r="E149" s="215">
        <v>0</v>
      </c>
      <c r="F149" s="216">
        <f t="shared" si="4"/>
        <v>0</v>
      </c>
    </row>
    <row r="150" spans="1:6" ht="41.25" x14ac:dyDescent="0.35">
      <c r="A150" s="219" t="s">
        <v>521</v>
      </c>
      <c r="B150" s="218" t="s">
        <v>522</v>
      </c>
      <c r="C150" s="215">
        <v>0</v>
      </c>
      <c r="D150" s="215">
        <v>0</v>
      </c>
      <c r="E150" s="215">
        <v>0</v>
      </c>
      <c r="F150" s="216">
        <f t="shared" si="4"/>
        <v>0</v>
      </c>
    </row>
    <row r="151" spans="1:6" ht="23.25" x14ac:dyDescent="0.35">
      <c r="A151" s="271"/>
      <c r="B151" s="218"/>
      <c r="C151" s="269">
        <f>C146+C147+C148+C149+C150</f>
        <v>0</v>
      </c>
      <c r="D151" s="269">
        <f t="shared" ref="D151:E151" si="6">D146+D147+D148+D149+D150</f>
        <v>0</v>
      </c>
      <c r="E151" s="269">
        <f t="shared" si="6"/>
        <v>0</v>
      </c>
      <c r="F151" s="269">
        <f>F146+F147+F148+F149+F150</f>
        <v>0</v>
      </c>
    </row>
    <row r="152" spans="1:6" ht="41.25" x14ac:dyDescent="0.35">
      <c r="A152" s="219" t="s">
        <v>507</v>
      </c>
      <c r="B152" s="218" t="s">
        <v>508</v>
      </c>
      <c r="C152" s="215">
        <v>0</v>
      </c>
      <c r="D152" s="215">
        <v>0</v>
      </c>
      <c r="E152" s="215">
        <v>0</v>
      </c>
      <c r="F152" s="216">
        <f t="shared" si="4"/>
        <v>0</v>
      </c>
    </row>
    <row r="153" spans="1:6" ht="61.5" x14ac:dyDescent="0.35">
      <c r="A153" s="219" t="s">
        <v>509</v>
      </c>
      <c r="B153" s="220" t="s">
        <v>510</v>
      </c>
      <c r="C153" s="215">
        <v>0</v>
      </c>
      <c r="D153" s="215">
        <v>0</v>
      </c>
      <c r="E153" s="215">
        <v>0</v>
      </c>
      <c r="F153" s="216">
        <f t="shared" si="4"/>
        <v>0</v>
      </c>
    </row>
    <row r="154" spans="1:6" ht="23.25" x14ac:dyDescent="0.35">
      <c r="A154" s="219" t="s">
        <v>511</v>
      </c>
      <c r="B154" s="214" t="s">
        <v>512</v>
      </c>
      <c r="C154" s="215">
        <v>0</v>
      </c>
      <c r="D154" s="215">
        <v>0</v>
      </c>
      <c r="E154" s="215">
        <v>0</v>
      </c>
      <c r="F154" s="216">
        <f t="shared" si="4"/>
        <v>0</v>
      </c>
    </row>
    <row r="155" spans="1:6" ht="23.25" x14ac:dyDescent="0.35">
      <c r="A155" s="271"/>
      <c r="B155" s="214"/>
      <c r="C155" s="269">
        <f>C152+C153+C154</f>
        <v>0</v>
      </c>
      <c r="D155" s="269">
        <f t="shared" ref="D155:F155" si="7">D152+D153+D154</f>
        <v>0</v>
      </c>
      <c r="E155" s="269">
        <f t="shared" si="7"/>
        <v>0</v>
      </c>
      <c r="F155" s="269">
        <f t="shared" si="7"/>
        <v>0</v>
      </c>
    </row>
    <row r="156" spans="1:6" ht="41.25" x14ac:dyDescent="0.35">
      <c r="A156" s="219" t="s">
        <v>523</v>
      </c>
      <c r="B156" s="218" t="s">
        <v>524</v>
      </c>
      <c r="C156" s="215">
        <v>0</v>
      </c>
      <c r="D156" s="215">
        <v>0</v>
      </c>
      <c r="E156" s="215">
        <v>0</v>
      </c>
      <c r="F156" s="216">
        <f t="shared" si="4"/>
        <v>0</v>
      </c>
    </row>
    <row r="157" spans="1:6" ht="23.25" x14ac:dyDescent="0.35">
      <c r="A157" s="219" t="s">
        <v>525</v>
      </c>
      <c r="B157" s="214" t="s">
        <v>526</v>
      </c>
      <c r="C157" s="215">
        <v>0</v>
      </c>
      <c r="D157" s="215">
        <v>0</v>
      </c>
      <c r="E157" s="215">
        <v>0</v>
      </c>
      <c r="F157" s="216">
        <f t="shared" si="4"/>
        <v>0</v>
      </c>
    </row>
    <row r="158" spans="1:6" ht="23.25" x14ac:dyDescent="0.35">
      <c r="A158" s="271"/>
      <c r="B158" s="214"/>
      <c r="C158" s="269">
        <f>C156+C157</f>
        <v>0</v>
      </c>
      <c r="D158" s="269">
        <f t="shared" ref="D158:F158" si="8">D156+D157</f>
        <v>0</v>
      </c>
      <c r="E158" s="269">
        <f t="shared" si="8"/>
        <v>0</v>
      </c>
      <c r="F158" s="269">
        <f t="shared" si="8"/>
        <v>0</v>
      </c>
    </row>
    <row r="159" spans="1:6" ht="41.25" x14ac:dyDescent="0.35">
      <c r="A159" s="219" t="s">
        <v>527</v>
      </c>
      <c r="B159" s="220" t="s">
        <v>528</v>
      </c>
      <c r="C159" s="215">
        <v>0</v>
      </c>
      <c r="D159" s="215">
        <v>0</v>
      </c>
      <c r="E159" s="215">
        <v>0</v>
      </c>
      <c r="F159" s="216">
        <f t="shared" si="4"/>
        <v>0</v>
      </c>
    </row>
    <row r="160" spans="1:6" ht="61.5" x14ac:dyDescent="0.35">
      <c r="A160" s="219" t="s">
        <v>529</v>
      </c>
      <c r="B160" s="218" t="s">
        <v>530</v>
      </c>
      <c r="C160" s="215">
        <v>0</v>
      </c>
      <c r="D160" s="215">
        <v>0</v>
      </c>
      <c r="E160" s="215">
        <v>0</v>
      </c>
      <c r="F160" s="216">
        <f t="shared" si="4"/>
        <v>0</v>
      </c>
    </row>
    <row r="161" spans="1:6" ht="23.25" x14ac:dyDescent="0.35">
      <c r="A161" s="271"/>
      <c r="B161" s="214"/>
      <c r="C161" s="269">
        <f>C159+C160</f>
        <v>0</v>
      </c>
      <c r="D161" s="269">
        <f t="shared" ref="D161:F161" si="9">D159+D160</f>
        <v>0</v>
      </c>
      <c r="E161" s="269">
        <f t="shared" si="9"/>
        <v>0</v>
      </c>
      <c r="F161" s="269">
        <f t="shared" si="9"/>
        <v>0</v>
      </c>
    </row>
    <row r="162" spans="1:6" ht="23.25" x14ac:dyDescent="0.35">
      <c r="A162" s="204" t="s">
        <v>92</v>
      </c>
      <c r="B162" s="204"/>
      <c r="C162" s="215">
        <f>C161+C158+C155+C151+C145</f>
        <v>0</v>
      </c>
      <c r="D162" s="215">
        <f t="shared" ref="D162:F162" si="10">D161+D158+D155+D151+D145</f>
        <v>0</v>
      </c>
      <c r="E162" s="215">
        <f t="shared" si="10"/>
        <v>0</v>
      </c>
      <c r="F162" s="215">
        <f t="shared" si="10"/>
        <v>0</v>
      </c>
    </row>
    <row r="163" spans="1:6" ht="23.25" x14ac:dyDescent="0.35">
      <c r="A163" s="271"/>
      <c r="B163" s="218"/>
      <c r="C163" s="272"/>
      <c r="D163" s="269"/>
      <c r="E163" s="269"/>
      <c r="F163" s="212"/>
    </row>
    <row r="164" spans="1:6" ht="23.25" x14ac:dyDescent="0.35">
      <c r="A164" s="271"/>
      <c r="B164" s="214"/>
      <c r="C164" s="272"/>
      <c r="D164" s="269"/>
      <c r="E164" s="269"/>
      <c r="F164" s="212"/>
    </row>
    <row r="165" spans="1:6" ht="23.25" x14ac:dyDescent="0.35">
      <c r="A165" s="49"/>
      <c r="B165" s="49"/>
      <c r="C165" s="273"/>
      <c r="D165" s="273"/>
      <c r="E165" s="273"/>
      <c r="F165" s="273"/>
    </row>
    <row r="166" spans="1:6" ht="23.25" x14ac:dyDescent="0.35">
      <c r="A166" s="271"/>
      <c r="B166" s="220"/>
      <c r="C166" s="272"/>
      <c r="D166" s="269"/>
      <c r="E166" s="269"/>
      <c r="F166" s="212"/>
    </row>
    <row r="167" spans="1:6" ht="23.25" x14ac:dyDescent="0.35">
      <c r="A167" s="271"/>
      <c r="B167" s="218"/>
      <c r="C167" s="272"/>
      <c r="D167" s="269"/>
      <c r="E167" s="269"/>
      <c r="F167" s="212"/>
    </row>
    <row r="168" spans="1:6" ht="23.25" x14ac:dyDescent="0.35">
      <c r="A168" s="49"/>
      <c r="B168" s="49"/>
      <c r="C168" s="273"/>
      <c r="D168" s="273"/>
      <c r="E168" s="273"/>
      <c r="F168" s="273"/>
    </row>
    <row r="169" spans="1:6" ht="23.25" x14ac:dyDescent="0.35">
      <c r="A169" s="49"/>
      <c r="B169" s="49"/>
      <c r="C169" s="273"/>
      <c r="D169" s="273"/>
      <c r="E169" s="273"/>
      <c r="F169" s="273"/>
    </row>
    <row r="170" spans="1:6" x14ac:dyDescent="0.25">
      <c r="A170" s="211"/>
      <c r="B170" s="206"/>
      <c r="C170" s="206"/>
      <c r="D170" s="206"/>
      <c r="E170" s="206"/>
      <c r="F170" s="206"/>
    </row>
    <row r="171" spans="1:6" ht="18.75" x14ac:dyDescent="0.3">
      <c r="A171" s="211"/>
      <c r="B171" s="208"/>
      <c r="C171" s="208"/>
      <c r="D171" s="47"/>
      <c r="E171" s="208"/>
      <c r="F171" s="206"/>
    </row>
    <row r="172" spans="1:6" ht="18.75" x14ac:dyDescent="0.3">
      <c r="A172" s="211"/>
      <c r="B172" s="208"/>
      <c r="C172" s="206"/>
      <c r="D172" s="20"/>
      <c r="E172" s="206"/>
      <c r="F172" s="206"/>
    </row>
    <row r="173" spans="1:6" ht="18.75" x14ac:dyDescent="0.3">
      <c r="A173" s="206"/>
      <c r="B173" s="208"/>
      <c r="C173" s="208"/>
      <c r="D173" s="47"/>
      <c r="E173" s="208"/>
      <c r="F173" s="206"/>
    </row>
    <row r="174" spans="1:6" ht="18.75" x14ac:dyDescent="0.3">
      <c r="A174" s="206"/>
      <c r="B174" s="208">
        <f>F169-B173</f>
        <v>0</v>
      </c>
      <c r="C174" s="206"/>
      <c r="D174" s="47">
        <f>C173+D173</f>
        <v>0</v>
      </c>
      <c r="E174" s="208"/>
      <c r="F174" s="206"/>
    </row>
  </sheetData>
  <mergeCells count="3">
    <mergeCell ref="B1:G1"/>
    <mergeCell ref="A112:G112"/>
    <mergeCell ref="B114:G1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225B-449D-4373-A4EB-BAA0FBFECF5B}">
  <dimension ref="A1:I85"/>
  <sheetViews>
    <sheetView topLeftCell="A74" workbookViewId="0">
      <selection activeCell="E73" sqref="E73"/>
    </sheetView>
  </sheetViews>
  <sheetFormatPr defaultRowHeight="15" x14ac:dyDescent="0.25"/>
  <cols>
    <col min="1" max="1" width="10.140625" customWidth="1"/>
    <col min="2" max="2" width="43.42578125" customWidth="1"/>
    <col min="3" max="3" width="19" bestFit="1" customWidth="1"/>
    <col min="4" max="4" width="20" bestFit="1" customWidth="1"/>
    <col min="5" max="5" width="20.5703125" bestFit="1" customWidth="1"/>
    <col min="6" max="6" width="20.85546875" bestFit="1" customWidth="1"/>
    <col min="7" max="7" width="17.5703125" bestFit="1" customWidth="1"/>
  </cols>
  <sheetData>
    <row r="1" spans="1:9" ht="18.75" x14ac:dyDescent="0.3">
      <c r="A1" s="324" t="s">
        <v>273</v>
      </c>
      <c r="B1" s="325"/>
      <c r="C1" s="325"/>
      <c r="D1" s="325"/>
      <c r="E1" s="325"/>
      <c r="F1" s="325"/>
      <c r="G1" s="326"/>
    </row>
    <row r="2" spans="1:9" ht="45.75" x14ac:dyDescent="0.25">
      <c r="A2" s="29" t="s">
        <v>0</v>
      </c>
      <c r="B2" s="29" t="s">
        <v>1</v>
      </c>
      <c r="C2" s="22" t="s">
        <v>80</v>
      </c>
      <c r="D2" s="30" t="s">
        <v>70</v>
      </c>
      <c r="E2" s="30"/>
      <c r="F2" s="30"/>
      <c r="G2" s="30" t="s">
        <v>3</v>
      </c>
    </row>
    <row r="3" spans="1:9" ht="73.5" customHeight="1" x14ac:dyDescent="0.25">
      <c r="A3" s="29">
        <v>1</v>
      </c>
      <c r="B3" s="25" t="s">
        <v>266</v>
      </c>
      <c r="C3" s="22" t="s">
        <v>255</v>
      </c>
      <c r="D3" s="26">
        <v>45859</v>
      </c>
      <c r="E3" s="26"/>
      <c r="F3" s="26">
        <f>D3+E3</f>
        <v>45859</v>
      </c>
      <c r="G3" s="66" t="s">
        <v>6</v>
      </c>
      <c r="H3" t="s">
        <v>532</v>
      </c>
      <c r="I3" t="s">
        <v>496</v>
      </c>
    </row>
    <row r="4" spans="1:9" ht="54.75" customHeight="1" x14ac:dyDescent="0.25">
      <c r="A4" s="29">
        <v>2</v>
      </c>
      <c r="B4" s="31" t="s">
        <v>199</v>
      </c>
      <c r="C4" s="22" t="s">
        <v>255</v>
      </c>
      <c r="D4" s="26">
        <v>280000</v>
      </c>
      <c r="E4" s="26">
        <v>-280000</v>
      </c>
      <c r="F4" s="26">
        <f t="shared" ref="F4:F23" si="0">D4+E4</f>
        <v>0</v>
      </c>
      <c r="G4" s="73" t="s">
        <v>66</v>
      </c>
      <c r="H4" t="s">
        <v>538</v>
      </c>
      <c r="I4" t="s">
        <v>494</v>
      </c>
    </row>
    <row r="5" spans="1:9" ht="44.25" customHeight="1" x14ac:dyDescent="0.25">
      <c r="A5" s="29">
        <v>3</v>
      </c>
      <c r="B5" s="31" t="s">
        <v>267</v>
      </c>
      <c r="C5" s="22" t="s">
        <v>274</v>
      </c>
      <c r="D5" s="26">
        <v>50000</v>
      </c>
      <c r="E5" s="26">
        <v>-50000</v>
      </c>
      <c r="F5" s="26">
        <f t="shared" si="0"/>
        <v>0</v>
      </c>
      <c r="G5" s="73" t="s">
        <v>66</v>
      </c>
      <c r="H5" t="s">
        <v>539</v>
      </c>
      <c r="I5" t="s">
        <v>494</v>
      </c>
    </row>
    <row r="6" spans="1:9" ht="60" customHeight="1" x14ac:dyDescent="0.25">
      <c r="A6" s="29">
        <v>4</v>
      </c>
      <c r="B6" s="31" t="s">
        <v>268</v>
      </c>
      <c r="C6" s="22" t="s">
        <v>275</v>
      </c>
      <c r="D6" s="26">
        <v>50000</v>
      </c>
      <c r="E6" s="26">
        <v>-50000</v>
      </c>
      <c r="F6" s="26">
        <f t="shared" si="0"/>
        <v>0</v>
      </c>
      <c r="G6" s="73" t="s">
        <v>66</v>
      </c>
      <c r="H6" t="s">
        <v>539</v>
      </c>
      <c r="I6" t="s">
        <v>494</v>
      </c>
    </row>
    <row r="7" spans="1:9" ht="55.5" customHeight="1" x14ac:dyDescent="0.25">
      <c r="A7" s="29">
        <v>5</v>
      </c>
      <c r="B7" s="31" t="s">
        <v>269</v>
      </c>
      <c r="C7" s="22" t="s">
        <v>276</v>
      </c>
      <c r="D7" s="26">
        <v>350000</v>
      </c>
      <c r="E7" s="26">
        <v>-350000</v>
      </c>
      <c r="F7" s="26">
        <f t="shared" si="0"/>
        <v>0</v>
      </c>
      <c r="G7" s="73" t="s">
        <v>66</v>
      </c>
      <c r="H7" t="s">
        <v>539</v>
      </c>
      <c r="I7" t="s">
        <v>494</v>
      </c>
    </row>
    <row r="8" spans="1:9" ht="66" customHeight="1" x14ac:dyDescent="0.25">
      <c r="A8" s="29">
        <v>6</v>
      </c>
      <c r="B8" s="137" t="s">
        <v>469</v>
      </c>
      <c r="C8" s="22" t="s">
        <v>255</v>
      </c>
      <c r="D8" s="26">
        <v>150000</v>
      </c>
      <c r="E8" s="26">
        <v>-10018.040000000001</v>
      </c>
      <c r="F8" s="26">
        <f t="shared" si="0"/>
        <v>139981.96</v>
      </c>
      <c r="G8" s="73" t="s">
        <v>66</v>
      </c>
      <c r="H8" t="s">
        <v>533</v>
      </c>
      <c r="I8" t="s">
        <v>494</v>
      </c>
    </row>
    <row r="9" spans="1:9" ht="57.75" customHeight="1" x14ac:dyDescent="0.25">
      <c r="A9" s="29">
        <v>7</v>
      </c>
      <c r="B9" s="25" t="s">
        <v>270</v>
      </c>
      <c r="C9" s="22" t="s">
        <v>205</v>
      </c>
      <c r="D9" s="26">
        <v>50000</v>
      </c>
      <c r="E9" s="26"/>
      <c r="F9" s="26">
        <f t="shared" si="0"/>
        <v>50000</v>
      </c>
      <c r="G9" s="73" t="s">
        <v>66</v>
      </c>
      <c r="H9" t="s">
        <v>533</v>
      </c>
      <c r="I9" t="s">
        <v>494</v>
      </c>
    </row>
    <row r="10" spans="1:9" ht="64.5" customHeight="1" x14ac:dyDescent="0.25">
      <c r="A10" s="29">
        <v>8</v>
      </c>
      <c r="B10" s="25" t="s">
        <v>271</v>
      </c>
      <c r="C10" s="22" t="s">
        <v>255</v>
      </c>
      <c r="D10" s="26">
        <v>152419</v>
      </c>
      <c r="E10" s="26">
        <v>-152419</v>
      </c>
      <c r="F10" s="26">
        <f t="shared" si="0"/>
        <v>0</v>
      </c>
      <c r="G10" s="73" t="s">
        <v>66</v>
      </c>
      <c r="H10" t="s">
        <v>537</v>
      </c>
      <c r="I10" t="s">
        <v>494</v>
      </c>
    </row>
    <row r="11" spans="1:9" ht="62.25" customHeight="1" x14ac:dyDescent="0.25">
      <c r="A11" s="29">
        <v>9</v>
      </c>
      <c r="B11" s="25" t="s">
        <v>272</v>
      </c>
      <c r="C11" s="22" t="s">
        <v>255</v>
      </c>
      <c r="D11" s="26">
        <v>50000</v>
      </c>
      <c r="E11" s="26"/>
      <c r="F11" s="26">
        <f t="shared" si="0"/>
        <v>50000</v>
      </c>
      <c r="G11" s="73" t="s">
        <v>66</v>
      </c>
      <c r="H11" t="s">
        <v>533</v>
      </c>
      <c r="I11" t="s">
        <v>494</v>
      </c>
    </row>
    <row r="12" spans="1:9" ht="18" x14ac:dyDescent="0.25">
      <c r="A12" s="19"/>
      <c r="B12" s="98" t="s">
        <v>7</v>
      </c>
      <c r="C12" s="99"/>
      <c r="D12" s="142">
        <f>SUM(D3:D11)</f>
        <v>1178278</v>
      </c>
      <c r="E12" s="116">
        <f>SUM(E3:E11)</f>
        <v>-892437.04</v>
      </c>
      <c r="F12" s="144">
        <f t="shared" si="0"/>
        <v>285840.95999999996</v>
      </c>
      <c r="G12" s="29"/>
    </row>
    <row r="13" spans="1:9" ht="57" customHeight="1" x14ac:dyDescent="0.3">
      <c r="A13" s="29">
        <v>10</v>
      </c>
      <c r="B13" s="110" t="s">
        <v>277</v>
      </c>
      <c r="C13" s="22" t="s">
        <v>274</v>
      </c>
      <c r="D13" s="111">
        <v>115843.74</v>
      </c>
      <c r="E13" s="111">
        <v>-115843.74</v>
      </c>
      <c r="F13" s="26">
        <f t="shared" si="0"/>
        <v>0</v>
      </c>
      <c r="G13" s="56" t="s">
        <v>282</v>
      </c>
      <c r="H13" t="s">
        <v>538</v>
      </c>
      <c r="I13" t="s">
        <v>494</v>
      </c>
    </row>
    <row r="14" spans="1:9" ht="141.75" x14ac:dyDescent="0.3">
      <c r="A14" s="29">
        <v>11</v>
      </c>
      <c r="B14" s="110" t="s">
        <v>278</v>
      </c>
      <c r="C14" s="22" t="s">
        <v>294</v>
      </c>
      <c r="D14" s="111">
        <v>130705.38</v>
      </c>
      <c r="E14" s="111">
        <v>-130705.38</v>
      </c>
      <c r="F14" s="26">
        <f t="shared" si="0"/>
        <v>0</v>
      </c>
      <c r="G14" s="56" t="s">
        <v>282</v>
      </c>
      <c r="H14" t="s">
        <v>538</v>
      </c>
    </row>
    <row r="15" spans="1:9" ht="81" x14ac:dyDescent="0.3">
      <c r="A15" s="30">
        <v>12</v>
      </c>
      <c r="B15" s="24" t="s">
        <v>279</v>
      </c>
      <c r="C15" s="131" t="s">
        <v>295</v>
      </c>
      <c r="D15" s="282">
        <v>143475.12</v>
      </c>
      <c r="E15" s="282">
        <v>-143475.12</v>
      </c>
      <c r="F15" s="102">
        <f t="shared" si="0"/>
        <v>0</v>
      </c>
      <c r="G15" s="283" t="s">
        <v>282</v>
      </c>
      <c r="H15" t="s">
        <v>538</v>
      </c>
    </row>
    <row r="16" spans="1:9" ht="61.5" customHeight="1" x14ac:dyDescent="0.3">
      <c r="A16" s="29">
        <v>13</v>
      </c>
      <c r="B16" s="112" t="s">
        <v>280</v>
      </c>
      <c r="C16" s="22" t="s">
        <v>296</v>
      </c>
      <c r="D16" s="111">
        <v>167583.01</v>
      </c>
      <c r="E16" s="111">
        <v>-167583.01</v>
      </c>
      <c r="F16" s="26">
        <f t="shared" si="0"/>
        <v>0</v>
      </c>
      <c r="G16" s="56" t="s">
        <v>282</v>
      </c>
      <c r="H16" t="s">
        <v>538</v>
      </c>
    </row>
    <row r="17" spans="1:9" ht="69.75" customHeight="1" x14ac:dyDescent="0.3">
      <c r="A17" s="29">
        <v>14</v>
      </c>
      <c r="B17" s="24" t="s">
        <v>281</v>
      </c>
      <c r="C17" s="22" t="s">
        <v>297</v>
      </c>
      <c r="D17" s="113">
        <v>166643.20000000001</v>
      </c>
      <c r="E17" s="140">
        <v>-166643.20000000001</v>
      </c>
      <c r="F17" s="26">
        <f t="shared" si="0"/>
        <v>0</v>
      </c>
      <c r="G17" s="56" t="s">
        <v>282</v>
      </c>
      <c r="H17" t="s">
        <v>538</v>
      </c>
    </row>
    <row r="18" spans="1:9" ht="72" customHeight="1" x14ac:dyDescent="0.3">
      <c r="A18" s="29"/>
      <c r="B18" s="24" t="s">
        <v>470</v>
      </c>
      <c r="C18" s="22" t="s">
        <v>255</v>
      </c>
      <c r="D18" s="113"/>
      <c r="E18" s="113">
        <v>99736</v>
      </c>
      <c r="F18" s="26">
        <f t="shared" si="0"/>
        <v>99736</v>
      </c>
      <c r="G18" s="56" t="s">
        <v>282</v>
      </c>
      <c r="H18" t="s">
        <v>534</v>
      </c>
    </row>
    <row r="19" spans="1:9" ht="77.25" customHeight="1" x14ac:dyDescent="0.3">
      <c r="A19" s="29"/>
      <c r="B19" s="24" t="s">
        <v>471</v>
      </c>
      <c r="C19" s="22" t="s">
        <v>245</v>
      </c>
      <c r="D19" s="113"/>
      <c r="E19" s="113">
        <v>195472</v>
      </c>
      <c r="F19" s="26">
        <f t="shared" si="0"/>
        <v>195472</v>
      </c>
      <c r="G19" s="56" t="s">
        <v>282</v>
      </c>
      <c r="H19" t="s">
        <v>534</v>
      </c>
    </row>
    <row r="20" spans="1:9" ht="68.25" customHeight="1" x14ac:dyDescent="0.3">
      <c r="A20" s="29"/>
      <c r="B20" s="24" t="s">
        <v>472</v>
      </c>
      <c r="C20" s="22" t="s">
        <v>255</v>
      </c>
      <c r="D20" s="113"/>
      <c r="E20" s="113">
        <v>215996.4</v>
      </c>
      <c r="F20" s="26">
        <f t="shared" si="0"/>
        <v>215996.4</v>
      </c>
      <c r="G20" s="56" t="s">
        <v>282</v>
      </c>
      <c r="H20" t="s">
        <v>538</v>
      </c>
    </row>
    <row r="21" spans="1:9" ht="39" customHeight="1" x14ac:dyDescent="0.3">
      <c r="A21" s="29"/>
      <c r="B21" s="24" t="s">
        <v>473</v>
      </c>
      <c r="C21" s="22" t="s">
        <v>276</v>
      </c>
      <c r="D21" s="113"/>
      <c r="E21" s="113"/>
      <c r="F21" s="26">
        <f t="shared" si="0"/>
        <v>0</v>
      </c>
      <c r="G21" s="56" t="s">
        <v>282</v>
      </c>
      <c r="H21" t="s">
        <v>539</v>
      </c>
    </row>
    <row r="22" spans="1:9" ht="20.25" x14ac:dyDescent="0.3">
      <c r="A22" s="109"/>
      <c r="B22" s="62" t="s">
        <v>7</v>
      </c>
      <c r="C22" s="22"/>
      <c r="D22" s="143">
        <f>SUM(D13:D21)</f>
        <v>724250.45</v>
      </c>
      <c r="E22" s="114">
        <f>SUM(E13:E21)</f>
        <v>-213046.04999999996</v>
      </c>
      <c r="F22" s="144">
        <f t="shared" si="0"/>
        <v>511204.4</v>
      </c>
      <c r="G22" s="56"/>
    </row>
    <row r="23" spans="1:9" ht="55.5" customHeight="1" x14ac:dyDescent="0.3">
      <c r="A23" s="109"/>
      <c r="B23" s="62" t="s">
        <v>310</v>
      </c>
      <c r="C23" s="22"/>
      <c r="D23" s="143">
        <f>D22+D12</f>
        <v>1902528.45</v>
      </c>
      <c r="E23" s="138">
        <f>E22+E12</f>
        <v>-1105483.0900000001</v>
      </c>
      <c r="F23" s="144">
        <f t="shared" si="0"/>
        <v>797045.35999999987</v>
      </c>
      <c r="G23" s="139">
        <f>F23-F3</f>
        <v>751186.35999999987</v>
      </c>
    </row>
    <row r="24" spans="1:9" ht="20.25" x14ac:dyDescent="0.3">
      <c r="A24" s="109"/>
      <c r="B24" s="62"/>
      <c r="C24" s="22"/>
      <c r="D24" s="114"/>
      <c r="E24" s="114"/>
      <c r="F24" s="114"/>
      <c r="G24" s="56"/>
    </row>
    <row r="25" spans="1:9" ht="15.75" x14ac:dyDescent="0.25">
      <c r="A25" s="22"/>
      <c r="B25" s="320" t="s">
        <v>298</v>
      </c>
      <c r="C25" s="320"/>
      <c r="D25" s="320"/>
      <c r="E25" s="320"/>
      <c r="F25" s="320"/>
      <c r="G25" s="320"/>
    </row>
    <row r="26" spans="1:9" ht="57" customHeight="1" x14ac:dyDescent="0.25">
      <c r="A26" s="27" t="s">
        <v>0</v>
      </c>
      <c r="B26" s="52" t="s">
        <v>1</v>
      </c>
      <c r="C26" s="22" t="s">
        <v>80</v>
      </c>
      <c r="D26" s="53" t="s">
        <v>283</v>
      </c>
      <c r="E26" s="53"/>
      <c r="F26" s="53"/>
      <c r="G26" s="53" t="s">
        <v>3</v>
      </c>
    </row>
    <row r="27" spans="1:9" ht="64.5" customHeight="1" x14ac:dyDescent="0.3">
      <c r="A27" s="83">
        <v>1</v>
      </c>
      <c r="B27" s="54" t="s">
        <v>97</v>
      </c>
      <c r="C27" s="22" t="s">
        <v>255</v>
      </c>
      <c r="D27" s="55">
        <v>8273.33</v>
      </c>
      <c r="E27" s="55"/>
      <c r="F27" s="55">
        <f>D27+E27</f>
        <v>8273.33</v>
      </c>
      <c r="G27" s="56" t="s">
        <v>6</v>
      </c>
      <c r="H27" t="s">
        <v>542</v>
      </c>
      <c r="I27" t="s">
        <v>496</v>
      </c>
    </row>
    <row r="28" spans="1:9" ht="36.75" customHeight="1" x14ac:dyDescent="0.3">
      <c r="A28" s="83">
        <v>2</v>
      </c>
      <c r="B28" s="54" t="s">
        <v>98</v>
      </c>
      <c r="C28" s="22" t="s">
        <v>255</v>
      </c>
      <c r="D28" s="55">
        <v>2800</v>
      </c>
      <c r="E28" s="55"/>
      <c r="F28" s="55">
        <f t="shared" ref="F28:F37" si="1">D28+E28</f>
        <v>2800</v>
      </c>
      <c r="G28" s="56" t="s">
        <v>6</v>
      </c>
      <c r="H28" t="s">
        <v>542</v>
      </c>
      <c r="I28" t="s">
        <v>496</v>
      </c>
    </row>
    <row r="29" spans="1:9" ht="81" customHeight="1" x14ac:dyDescent="0.3">
      <c r="A29" s="83">
        <v>3</v>
      </c>
      <c r="B29" s="54" t="s">
        <v>99</v>
      </c>
      <c r="C29" s="22" t="s">
        <v>255</v>
      </c>
      <c r="D29" s="55">
        <v>9500</v>
      </c>
      <c r="E29" s="55"/>
      <c r="F29" s="55">
        <f t="shared" si="1"/>
        <v>9500</v>
      </c>
      <c r="G29" s="56" t="s">
        <v>6</v>
      </c>
      <c r="H29" t="s">
        <v>542</v>
      </c>
      <c r="I29" t="s">
        <v>496</v>
      </c>
    </row>
    <row r="30" spans="1:9" ht="52.5" customHeight="1" x14ac:dyDescent="0.3">
      <c r="A30" s="83">
        <v>4</v>
      </c>
      <c r="B30" s="54" t="s">
        <v>100</v>
      </c>
      <c r="C30" s="22" t="s">
        <v>255</v>
      </c>
      <c r="D30" s="55">
        <v>4850</v>
      </c>
      <c r="E30" s="55"/>
      <c r="F30" s="55">
        <f t="shared" si="1"/>
        <v>4850</v>
      </c>
      <c r="G30" s="56" t="s">
        <v>6</v>
      </c>
      <c r="H30" t="s">
        <v>542</v>
      </c>
      <c r="I30" t="s">
        <v>496</v>
      </c>
    </row>
    <row r="31" spans="1:9" ht="75" customHeight="1" x14ac:dyDescent="0.3">
      <c r="A31" s="83">
        <v>5</v>
      </c>
      <c r="B31" s="54" t="s">
        <v>101</v>
      </c>
      <c r="C31" s="22" t="s">
        <v>255</v>
      </c>
      <c r="D31" s="55">
        <v>8000</v>
      </c>
      <c r="E31" s="55"/>
      <c r="F31" s="55">
        <f t="shared" si="1"/>
        <v>8000</v>
      </c>
      <c r="G31" s="56" t="s">
        <v>6</v>
      </c>
      <c r="H31" t="s">
        <v>542</v>
      </c>
      <c r="I31" t="s">
        <v>496</v>
      </c>
    </row>
    <row r="32" spans="1:9" ht="73.5" customHeight="1" x14ac:dyDescent="0.3">
      <c r="A32" s="83">
        <v>6</v>
      </c>
      <c r="B32" s="54" t="s">
        <v>102</v>
      </c>
      <c r="C32" s="22" t="s">
        <v>255</v>
      </c>
      <c r="D32" s="55">
        <v>8000</v>
      </c>
      <c r="E32" s="55"/>
      <c r="F32" s="55">
        <f t="shared" si="1"/>
        <v>8000</v>
      </c>
      <c r="G32" s="56" t="s">
        <v>6</v>
      </c>
      <c r="H32" t="s">
        <v>542</v>
      </c>
      <c r="I32" t="s">
        <v>496</v>
      </c>
    </row>
    <row r="33" spans="1:9" ht="81" x14ac:dyDescent="0.3">
      <c r="A33" s="284">
        <v>7</v>
      </c>
      <c r="B33" s="54" t="s">
        <v>103</v>
      </c>
      <c r="C33" s="131" t="s">
        <v>255</v>
      </c>
      <c r="D33" s="285">
        <v>2900</v>
      </c>
      <c r="E33" s="285"/>
      <c r="F33" s="285">
        <f t="shared" si="1"/>
        <v>2900</v>
      </c>
      <c r="G33" s="283" t="s">
        <v>6</v>
      </c>
      <c r="H33" t="s">
        <v>542</v>
      </c>
      <c r="I33" t="s">
        <v>496</v>
      </c>
    </row>
    <row r="34" spans="1:9" ht="59.25" customHeight="1" x14ac:dyDescent="0.3">
      <c r="A34" s="83">
        <v>8</v>
      </c>
      <c r="B34" s="54" t="s">
        <v>104</v>
      </c>
      <c r="C34" s="22" t="s">
        <v>255</v>
      </c>
      <c r="D34" s="55">
        <v>1400</v>
      </c>
      <c r="E34" s="55"/>
      <c r="F34" s="55">
        <f t="shared" si="1"/>
        <v>1400</v>
      </c>
      <c r="G34" s="56" t="s">
        <v>6</v>
      </c>
      <c r="H34" t="s">
        <v>542</v>
      </c>
      <c r="I34" t="s">
        <v>496</v>
      </c>
    </row>
    <row r="35" spans="1:9" ht="51.75" customHeight="1" x14ac:dyDescent="0.3">
      <c r="A35" s="83">
        <v>9</v>
      </c>
      <c r="B35" s="54" t="s">
        <v>105</v>
      </c>
      <c r="C35" s="22" t="s">
        <v>255</v>
      </c>
      <c r="D35" s="55">
        <v>700</v>
      </c>
      <c r="E35" s="55"/>
      <c r="F35" s="55">
        <f t="shared" si="1"/>
        <v>700</v>
      </c>
      <c r="G35" s="56" t="s">
        <v>6</v>
      </c>
      <c r="H35" t="s">
        <v>542</v>
      </c>
      <c r="I35" t="s">
        <v>496</v>
      </c>
    </row>
    <row r="36" spans="1:9" ht="55.5" customHeight="1" x14ac:dyDescent="0.3">
      <c r="A36" s="83">
        <v>10</v>
      </c>
      <c r="B36" s="54" t="s">
        <v>106</v>
      </c>
      <c r="C36" s="22" t="s">
        <v>255</v>
      </c>
      <c r="D36" s="55">
        <v>618</v>
      </c>
      <c r="E36" s="55"/>
      <c r="F36" s="55">
        <f t="shared" si="1"/>
        <v>618</v>
      </c>
      <c r="G36" s="56" t="s">
        <v>6</v>
      </c>
      <c r="H36" t="s">
        <v>542</v>
      </c>
      <c r="I36" t="s">
        <v>496</v>
      </c>
    </row>
    <row r="37" spans="1:9" ht="20.25" x14ac:dyDescent="0.3">
      <c r="A37" s="83">
        <v>11</v>
      </c>
      <c r="B37" s="54" t="s">
        <v>284</v>
      </c>
      <c r="C37" s="22" t="s">
        <v>255</v>
      </c>
      <c r="D37" s="55">
        <v>500</v>
      </c>
      <c r="E37" s="55"/>
      <c r="F37" s="55">
        <f t="shared" si="1"/>
        <v>500</v>
      </c>
      <c r="G37" s="56" t="s">
        <v>6</v>
      </c>
      <c r="H37" t="s">
        <v>542</v>
      </c>
      <c r="I37" t="s">
        <v>496</v>
      </c>
    </row>
    <row r="38" spans="1:9" ht="20.25" x14ac:dyDescent="0.3">
      <c r="A38" s="83"/>
      <c r="B38" s="57" t="s">
        <v>285</v>
      </c>
      <c r="C38" s="22"/>
      <c r="D38" s="58">
        <f>SUM(D27:D37)</f>
        <v>47541.33</v>
      </c>
      <c r="E38" s="58">
        <f t="shared" ref="E38:F38" si="2">SUM(E27:E37)</f>
        <v>0</v>
      </c>
      <c r="F38" s="58">
        <f t="shared" si="2"/>
        <v>47541.33</v>
      </c>
      <c r="G38" s="56"/>
    </row>
    <row r="39" spans="1:9" ht="20.25" x14ac:dyDescent="0.25">
      <c r="A39" s="83"/>
      <c r="B39" s="1"/>
      <c r="C39" s="1"/>
      <c r="D39" s="1"/>
      <c r="E39" s="1"/>
      <c r="F39" s="1"/>
      <c r="G39" s="56"/>
    </row>
    <row r="40" spans="1:9" ht="20.25" x14ac:dyDescent="0.3">
      <c r="A40" s="78"/>
      <c r="B40" s="59" t="s">
        <v>286</v>
      </c>
      <c r="C40" s="24"/>
      <c r="D40" s="60"/>
      <c r="E40" s="60"/>
      <c r="F40" s="60"/>
      <c r="G40" s="22"/>
    </row>
    <row r="41" spans="1:9" ht="52.5" customHeight="1" x14ac:dyDescent="0.3">
      <c r="A41" s="78">
        <v>12</v>
      </c>
      <c r="B41" s="24" t="s">
        <v>287</v>
      </c>
      <c r="C41" s="22" t="s">
        <v>255</v>
      </c>
      <c r="D41" s="61">
        <v>5000</v>
      </c>
      <c r="E41" s="61"/>
      <c r="F41" s="61">
        <f>D41+E41</f>
        <v>5000</v>
      </c>
      <c r="G41" s="56" t="s">
        <v>6</v>
      </c>
      <c r="H41" t="s">
        <v>540</v>
      </c>
      <c r="I41" t="s">
        <v>496</v>
      </c>
    </row>
    <row r="42" spans="1:9" ht="72.75" customHeight="1" x14ac:dyDescent="0.3">
      <c r="A42" s="78">
        <v>13</v>
      </c>
      <c r="B42" s="24" t="s">
        <v>288</v>
      </c>
      <c r="C42" s="22" t="s">
        <v>95</v>
      </c>
      <c r="D42" s="61">
        <v>3000</v>
      </c>
      <c r="E42" s="61"/>
      <c r="F42" s="61">
        <f t="shared" ref="F42:F45" si="3">D42+E42</f>
        <v>3000</v>
      </c>
      <c r="G42" s="56" t="s">
        <v>6</v>
      </c>
      <c r="H42" t="s">
        <v>540</v>
      </c>
      <c r="I42" t="s">
        <v>496</v>
      </c>
    </row>
    <row r="43" spans="1:9" ht="66" customHeight="1" x14ac:dyDescent="0.3">
      <c r="A43" s="78">
        <v>14</v>
      </c>
      <c r="B43" s="24" t="s">
        <v>289</v>
      </c>
      <c r="C43" s="22" t="s">
        <v>95</v>
      </c>
      <c r="D43" s="61">
        <v>6000</v>
      </c>
      <c r="E43" s="61"/>
      <c r="F43" s="61">
        <f t="shared" si="3"/>
        <v>6000</v>
      </c>
      <c r="G43" s="56" t="s">
        <v>6</v>
      </c>
      <c r="H43" t="s">
        <v>540</v>
      </c>
      <c r="I43" t="s">
        <v>496</v>
      </c>
    </row>
    <row r="44" spans="1:9" ht="61.5" customHeight="1" x14ac:dyDescent="0.3">
      <c r="A44" s="78">
        <v>15</v>
      </c>
      <c r="B44" s="24" t="s">
        <v>290</v>
      </c>
      <c r="C44" s="22" t="s">
        <v>95</v>
      </c>
      <c r="D44" s="61">
        <v>6000</v>
      </c>
      <c r="E44" s="61"/>
      <c r="F44" s="61">
        <f t="shared" si="3"/>
        <v>6000</v>
      </c>
      <c r="G44" s="56" t="s">
        <v>6</v>
      </c>
      <c r="H44" t="s">
        <v>540</v>
      </c>
      <c r="I44" t="s">
        <v>496</v>
      </c>
    </row>
    <row r="45" spans="1:9" ht="60.75" x14ac:dyDescent="0.3">
      <c r="A45" s="286">
        <v>16</v>
      </c>
      <c r="B45" s="24" t="s">
        <v>291</v>
      </c>
      <c r="C45" s="131" t="s">
        <v>95</v>
      </c>
      <c r="D45" s="61">
        <v>5000</v>
      </c>
      <c r="E45" s="61"/>
      <c r="F45" s="61">
        <f t="shared" si="3"/>
        <v>5000</v>
      </c>
      <c r="G45" s="283" t="s">
        <v>6</v>
      </c>
      <c r="H45" t="s">
        <v>540</v>
      </c>
      <c r="I45" t="s">
        <v>496</v>
      </c>
    </row>
    <row r="46" spans="1:9" ht="20.25" x14ac:dyDescent="0.3">
      <c r="A46" s="19"/>
      <c r="B46" s="62" t="s">
        <v>7</v>
      </c>
      <c r="C46" s="22"/>
      <c r="D46" s="63">
        <f>SUM(D41:D45)</f>
        <v>25000</v>
      </c>
      <c r="E46" s="63">
        <f t="shared" ref="E46:F46" si="4">SUM(E41:E45)</f>
        <v>0</v>
      </c>
      <c r="F46" s="63">
        <f t="shared" si="4"/>
        <v>25000</v>
      </c>
      <c r="G46" s="64"/>
    </row>
    <row r="47" spans="1:9" ht="20.25" x14ac:dyDescent="0.3">
      <c r="A47" s="22"/>
      <c r="B47" s="57" t="s">
        <v>292</v>
      </c>
      <c r="C47" s="22"/>
      <c r="D47" s="65">
        <f>D46+D38+D23</f>
        <v>1975069.78</v>
      </c>
      <c r="E47" s="65">
        <f t="shared" ref="E47:F47" si="5">E46+E38+E23</f>
        <v>-1105483.0900000001</v>
      </c>
      <c r="F47" s="65">
        <f t="shared" si="5"/>
        <v>869586.68999999983</v>
      </c>
      <c r="G47" s="22"/>
    </row>
    <row r="48" spans="1:9" ht="20.25" x14ac:dyDescent="0.3">
      <c r="A48" s="22"/>
      <c r="B48" s="22" t="s">
        <v>308</v>
      </c>
      <c r="C48" s="22"/>
      <c r="D48" s="118"/>
      <c r="E48" s="118"/>
      <c r="F48" s="61"/>
      <c r="G48" s="22"/>
    </row>
    <row r="50" spans="1:6" ht="68.25" x14ac:dyDescent="0.35">
      <c r="A50" s="238" t="s">
        <v>491</v>
      </c>
      <c r="B50" s="238"/>
      <c r="C50" s="230" t="s">
        <v>492</v>
      </c>
      <c r="D50" s="237"/>
      <c r="E50" s="237"/>
      <c r="F50" s="237"/>
    </row>
    <row r="51" spans="1:6" ht="23.25" x14ac:dyDescent="0.35">
      <c r="A51" s="238">
        <v>1</v>
      </c>
      <c r="B51" s="238" t="s">
        <v>4</v>
      </c>
      <c r="C51" s="257">
        <v>0</v>
      </c>
      <c r="D51" s="237"/>
      <c r="E51" s="237"/>
      <c r="F51" s="237"/>
    </row>
    <row r="52" spans="1:6" ht="23.25" x14ac:dyDescent="0.35">
      <c r="A52" s="238">
        <v>2</v>
      </c>
      <c r="B52" s="238" t="s">
        <v>493</v>
      </c>
      <c r="C52" s="257">
        <f>F3+F27+F28+F29+F30+F31+F32+F33+F34+F35+F36+F37+F41+F42+F43+F44+F45</f>
        <v>118400.33</v>
      </c>
      <c r="D52" s="237"/>
      <c r="E52" s="237"/>
      <c r="F52" s="237"/>
    </row>
    <row r="53" spans="1:6" ht="23.25" x14ac:dyDescent="0.35">
      <c r="A53" s="238">
        <v>3</v>
      </c>
      <c r="B53" s="238" t="s">
        <v>494</v>
      </c>
      <c r="C53" s="257">
        <f>F4+F5+F6+F7+F8+F9+F10+F11++F14+F15+F16+F17+F18+F19+F20+F21</f>
        <v>751186.36</v>
      </c>
      <c r="D53" s="237"/>
      <c r="E53" s="237"/>
      <c r="F53" s="237"/>
    </row>
    <row r="54" spans="1:6" ht="23.25" x14ac:dyDescent="0.35">
      <c r="A54" s="261"/>
      <c r="B54" s="238" t="s">
        <v>234</v>
      </c>
      <c r="C54" s="253">
        <f>C51+C52+C53</f>
        <v>869586.69</v>
      </c>
      <c r="D54" s="237"/>
      <c r="E54" s="237"/>
      <c r="F54" s="237"/>
    </row>
    <row r="55" spans="1:6" ht="23.25" x14ac:dyDescent="0.35">
      <c r="A55" s="262"/>
      <c r="B55" s="263"/>
      <c r="C55" s="264"/>
      <c r="D55" s="265"/>
      <c r="E55" s="265"/>
      <c r="F55" s="237"/>
    </row>
    <row r="56" spans="1:6" ht="23.25" x14ac:dyDescent="0.35">
      <c r="A56" s="262"/>
      <c r="B56" s="263"/>
      <c r="C56" s="264"/>
      <c r="D56" s="265"/>
      <c r="E56" s="265"/>
      <c r="F56" s="237"/>
    </row>
    <row r="57" spans="1:6" ht="68.25" x14ac:dyDescent="0.35">
      <c r="A57" s="237"/>
      <c r="B57" s="237"/>
      <c r="C57" s="230" t="s">
        <v>492</v>
      </c>
      <c r="D57" s="230" t="s">
        <v>492</v>
      </c>
      <c r="E57" s="230" t="s">
        <v>492</v>
      </c>
      <c r="F57" s="230" t="s">
        <v>234</v>
      </c>
    </row>
    <row r="58" spans="1:6" ht="23.25" x14ac:dyDescent="0.35">
      <c r="A58" s="241"/>
      <c r="B58" s="260"/>
      <c r="C58" s="266" t="s">
        <v>495</v>
      </c>
      <c r="D58" s="266" t="s">
        <v>496</v>
      </c>
      <c r="E58" s="266" t="s">
        <v>494</v>
      </c>
      <c r="F58" s="251"/>
    </row>
    <row r="59" spans="1:6" ht="23.25" x14ac:dyDescent="0.35">
      <c r="A59" s="238" t="s">
        <v>497</v>
      </c>
      <c r="B59" s="239" t="s">
        <v>498</v>
      </c>
      <c r="C59" s="250">
        <v>0</v>
      </c>
      <c r="D59" s="250">
        <v>0</v>
      </c>
      <c r="E59" s="250">
        <v>0</v>
      </c>
      <c r="F59" s="251">
        <f>C59+D59+E59</f>
        <v>0</v>
      </c>
    </row>
    <row r="60" spans="1:6" ht="23.25" x14ac:dyDescent="0.35">
      <c r="A60" s="238" t="s">
        <v>499</v>
      </c>
      <c r="B60" s="240" t="s">
        <v>500</v>
      </c>
      <c r="C60" s="250">
        <v>0</v>
      </c>
      <c r="D60" s="250">
        <v>0</v>
      </c>
      <c r="E60" s="250">
        <v>0</v>
      </c>
      <c r="F60" s="251">
        <f t="shared" ref="F60:F69" si="6">C60+D60+E60</f>
        <v>0</v>
      </c>
    </row>
    <row r="61" spans="1:6" ht="23.25" x14ac:dyDescent="0.35">
      <c r="A61" s="238" t="s">
        <v>505</v>
      </c>
      <c r="B61" s="239" t="s">
        <v>506</v>
      </c>
      <c r="C61" s="250">
        <v>0</v>
      </c>
      <c r="D61" s="250">
        <f>F3</f>
        <v>45859</v>
      </c>
      <c r="E61" s="250">
        <v>0</v>
      </c>
      <c r="F61" s="251">
        <f>C61+D61+E61</f>
        <v>45859</v>
      </c>
    </row>
    <row r="62" spans="1:6" ht="41.25" x14ac:dyDescent="0.35">
      <c r="A62" s="238" t="s">
        <v>501</v>
      </c>
      <c r="B62" s="218" t="s">
        <v>502</v>
      </c>
      <c r="C62" s="250">
        <v>0</v>
      </c>
      <c r="D62" s="250">
        <v>0</v>
      </c>
      <c r="E62" s="250">
        <v>0</v>
      </c>
      <c r="F62" s="251">
        <f t="shared" si="6"/>
        <v>0</v>
      </c>
    </row>
    <row r="63" spans="1:6" ht="23.25" x14ac:dyDescent="0.35">
      <c r="A63" s="238" t="s">
        <v>503</v>
      </c>
      <c r="B63" s="239" t="s">
        <v>504</v>
      </c>
      <c r="C63" s="250">
        <v>0</v>
      </c>
      <c r="D63" s="250">
        <v>0</v>
      </c>
      <c r="E63" s="250">
        <f>F10</f>
        <v>0</v>
      </c>
      <c r="F63" s="251">
        <f t="shared" si="6"/>
        <v>0</v>
      </c>
    </row>
    <row r="64" spans="1:6" ht="23.25" x14ac:dyDescent="0.35">
      <c r="C64" s="270">
        <f>C59+C60+C61+C62+C63</f>
        <v>0</v>
      </c>
      <c r="D64" s="270">
        <f t="shared" ref="D64:F64" si="7">D59+D60+D61+D62+D63</f>
        <v>45859</v>
      </c>
      <c r="E64" s="270">
        <f t="shared" si="7"/>
        <v>0</v>
      </c>
      <c r="F64" s="270">
        <f t="shared" si="7"/>
        <v>45859</v>
      </c>
    </row>
    <row r="65" spans="1:6" ht="41.25" x14ac:dyDescent="0.35">
      <c r="A65" s="241" t="s">
        <v>513</v>
      </c>
      <c r="B65" s="243" t="s">
        <v>514</v>
      </c>
      <c r="C65" s="250">
        <v>0</v>
      </c>
      <c r="D65" s="250">
        <v>0</v>
      </c>
      <c r="E65" s="250">
        <f>F4+F13+F14+F15+F16+F17+F20</f>
        <v>215996.4</v>
      </c>
      <c r="F65" s="251">
        <f t="shared" si="6"/>
        <v>215996.4</v>
      </c>
    </row>
    <row r="66" spans="1:6" ht="41.25" x14ac:dyDescent="0.35">
      <c r="A66" s="241" t="s">
        <v>515</v>
      </c>
      <c r="B66" s="243" t="s">
        <v>516</v>
      </c>
      <c r="C66" s="250">
        <v>0</v>
      </c>
      <c r="D66" s="250">
        <v>0</v>
      </c>
      <c r="E66" s="250">
        <f>F5+F6+F7+F21</f>
        <v>0</v>
      </c>
      <c r="F66" s="251">
        <f t="shared" si="6"/>
        <v>0</v>
      </c>
    </row>
    <row r="67" spans="1:6" ht="41.25" x14ac:dyDescent="0.35">
      <c r="A67" s="241" t="s">
        <v>517</v>
      </c>
      <c r="B67" s="243" t="s">
        <v>518</v>
      </c>
      <c r="C67" s="250">
        <v>0</v>
      </c>
      <c r="D67" s="250">
        <f>F41+F42+F43+F44+F45</f>
        <v>25000</v>
      </c>
      <c r="E67" s="250">
        <v>0</v>
      </c>
      <c r="F67" s="251">
        <f t="shared" si="6"/>
        <v>25000</v>
      </c>
    </row>
    <row r="68" spans="1:6" ht="23.25" x14ac:dyDescent="0.35">
      <c r="A68" s="241" t="s">
        <v>519</v>
      </c>
      <c r="B68" s="239" t="s">
        <v>520</v>
      </c>
      <c r="C68" s="250">
        <v>0</v>
      </c>
      <c r="D68" s="250">
        <v>0</v>
      </c>
      <c r="E68" s="250">
        <v>0</v>
      </c>
      <c r="F68" s="251">
        <f t="shared" si="6"/>
        <v>0</v>
      </c>
    </row>
    <row r="69" spans="1:6" ht="41.25" x14ac:dyDescent="0.35">
      <c r="A69" s="241" t="s">
        <v>521</v>
      </c>
      <c r="B69" s="242" t="s">
        <v>522</v>
      </c>
      <c r="C69" s="250">
        <v>0</v>
      </c>
      <c r="D69" s="250"/>
      <c r="E69" s="250">
        <f>F8+F9+F11</f>
        <v>239981.96</v>
      </c>
      <c r="F69" s="251">
        <f t="shared" si="6"/>
        <v>239981.96</v>
      </c>
    </row>
    <row r="70" spans="1:6" ht="23.25" x14ac:dyDescent="0.35">
      <c r="A70" s="268"/>
      <c r="B70" s="268"/>
      <c r="C70" s="270">
        <f>C65+C66+C67+C68+C69</f>
        <v>0</v>
      </c>
      <c r="D70" s="270">
        <f t="shared" ref="D70:F70" si="8">D65+D66+D67+D68+D69</f>
        <v>25000</v>
      </c>
      <c r="E70" s="270">
        <f t="shared" si="8"/>
        <v>455978.36</v>
      </c>
      <c r="F70" s="270">
        <f t="shared" si="8"/>
        <v>480978.36</v>
      </c>
    </row>
    <row r="71" spans="1:6" ht="41.25" x14ac:dyDescent="0.35">
      <c r="A71" s="241" t="s">
        <v>507</v>
      </c>
      <c r="B71" s="242" t="s">
        <v>508</v>
      </c>
      <c r="C71" s="250">
        <v>0</v>
      </c>
      <c r="D71" s="250">
        <v>0</v>
      </c>
      <c r="E71" s="250">
        <v>0</v>
      </c>
      <c r="F71" s="251">
        <f t="shared" ref="F71:F79" si="9">C71+D71+E71</f>
        <v>0</v>
      </c>
    </row>
    <row r="72" spans="1:6" ht="41.25" x14ac:dyDescent="0.35">
      <c r="A72" s="241" t="s">
        <v>509</v>
      </c>
      <c r="B72" s="243" t="s">
        <v>510</v>
      </c>
      <c r="C72" s="250">
        <v>0</v>
      </c>
      <c r="D72" s="250">
        <v>0</v>
      </c>
      <c r="E72" s="250">
        <f>F18+F19</f>
        <v>295208</v>
      </c>
      <c r="F72" s="251">
        <f t="shared" si="9"/>
        <v>295208</v>
      </c>
    </row>
    <row r="73" spans="1:6" ht="23.25" x14ac:dyDescent="0.35">
      <c r="A73" s="241" t="s">
        <v>511</v>
      </c>
      <c r="B73" s="239" t="s">
        <v>512</v>
      </c>
      <c r="C73" s="250">
        <v>0</v>
      </c>
      <c r="D73" s="250">
        <v>0</v>
      </c>
      <c r="E73" s="250">
        <v>0</v>
      </c>
      <c r="F73" s="251">
        <f t="shared" si="9"/>
        <v>0</v>
      </c>
    </row>
    <row r="74" spans="1:6" ht="23.25" x14ac:dyDescent="0.35">
      <c r="A74" s="268"/>
      <c r="B74" s="268"/>
      <c r="C74" s="270">
        <f>C71+C72+C73</f>
        <v>0</v>
      </c>
      <c r="D74" s="270">
        <f t="shared" ref="D74:F74" si="10">D71+D72+D73</f>
        <v>0</v>
      </c>
      <c r="E74" s="270">
        <f t="shared" si="10"/>
        <v>295208</v>
      </c>
      <c r="F74" s="270">
        <f t="shared" si="10"/>
        <v>295208</v>
      </c>
    </row>
    <row r="75" spans="1:6" ht="41.25" x14ac:dyDescent="0.35">
      <c r="A75" s="241" t="s">
        <v>523</v>
      </c>
      <c r="B75" s="242" t="s">
        <v>524</v>
      </c>
      <c r="C75" s="250">
        <v>0</v>
      </c>
      <c r="D75" s="250">
        <v>0</v>
      </c>
      <c r="E75" s="250">
        <v>0</v>
      </c>
      <c r="F75" s="251">
        <f t="shared" si="9"/>
        <v>0</v>
      </c>
    </row>
    <row r="76" spans="1:6" ht="23.25" x14ac:dyDescent="0.35">
      <c r="A76" s="241" t="s">
        <v>525</v>
      </c>
      <c r="B76" s="239" t="s">
        <v>526</v>
      </c>
      <c r="C76" s="250">
        <v>0</v>
      </c>
      <c r="D76" s="250">
        <f>F27+F28+F29+F30+F31+F32+F33+F34+F35+F36+F37</f>
        <v>47541.33</v>
      </c>
      <c r="E76" s="250">
        <v>0</v>
      </c>
      <c r="F76" s="251">
        <f t="shared" si="9"/>
        <v>47541.33</v>
      </c>
    </row>
    <row r="77" spans="1:6" ht="23.25" x14ac:dyDescent="0.35">
      <c r="A77" s="260"/>
      <c r="B77" s="243"/>
      <c r="C77" s="270">
        <f>C75+C76</f>
        <v>0</v>
      </c>
      <c r="D77" s="270">
        <f t="shared" ref="D77:F77" si="11">D75+D76</f>
        <v>47541.33</v>
      </c>
      <c r="E77" s="270">
        <f t="shared" si="11"/>
        <v>0</v>
      </c>
      <c r="F77" s="270">
        <f t="shared" si="11"/>
        <v>47541.33</v>
      </c>
    </row>
    <row r="78" spans="1:6" ht="41.25" x14ac:dyDescent="0.35">
      <c r="A78" s="241" t="s">
        <v>527</v>
      </c>
      <c r="B78" s="243" t="s">
        <v>528</v>
      </c>
      <c r="C78" s="250">
        <v>0</v>
      </c>
      <c r="D78" s="250">
        <v>0</v>
      </c>
      <c r="E78" s="250">
        <v>0</v>
      </c>
      <c r="F78" s="251">
        <f t="shared" si="9"/>
        <v>0</v>
      </c>
    </row>
    <row r="79" spans="1:6" ht="61.5" x14ac:dyDescent="0.35">
      <c r="A79" s="241" t="s">
        <v>529</v>
      </c>
      <c r="B79" s="242" t="s">
        <v>530</v>
      </c>
      <c r="C79" s="250">
        <v>0</v>
      </c>
      <c r="D79" s="250">
        <v>0</v>
      </c>
      <c r="E79" s="250">
        <v>0</v>
      </c>
      <c r="F79" s="251">
        <f t="shared" si="9"/>
        <v>0</v>
      </c>
    </row>
    <row r="80" spans="1:6" ht="23.25" x14ac:dyDescent="0.35">
      <c r="A80" s="268"/>
      <c r="B80" s="268"/>
      <c r="C80" s="270">
        <f>C78+C79</f>
        <v>0</v>
      </c>
      <c r="D80" s="270">
        <f t="shared" ref="D80:F80" si="12">D78+D79</f>
        <v>0</v>
      </c>
      <c r="E80" s="270">
        <f t="shared" si="12"/>
        <v>0</v>
      </c>
      <c r="F80" s="270">
        <f t="shared" si="12"/>
        <v>0</v>
      </c>
    </row>
    <row r="81" spans="1:6" ht="23.25" x14ac:dyDescent="0.35">
      <c r="A81" s="238" t="s">
        <v>92</v>
      </c>
      <c r="B81" s="238"/>
      <c r="C81" s="250">
        <f>C80+C77+C74+C70+C64</f>
        <v>0</v>
      </c>
      <c r="D81" s="250">
        <f>D80+D77+D74+D70+D64</f>
        <v>118400.33</v>
      </c>
      <c r="E81" s="250">
        <f>E80+E77+E74+E70+E64</f>
        <v>751186.36</v>
      </c>
      <c r="F81" s="250">
        <f>F80+F77+F74+F70+F64</f>
        <v>869586.69</v>
      </c>
    </row>
    <row r="82" spans="1:6" ht="23.25" x14ac:dyDescent="0.35">
      <c r="A82" s="260"/>
      <c r="B82" s="243"/>
      <c r="C82" s="274">
        <f>C51</f>
        <v>0</v>
      </c>
      <c r="D82" s="274">
        <f>C52</f>
        <v>118400.33</v>
      </c>
      <c r="E82" s="274">
        <f>C53</f>
        <v>751186.36</v>
      </c>
      <c r="F82" s="252">
        <f>C54</f>
        <v>869586.69</v>
      </c>
    </row>
    <row r="83" spans="1:6" ht="23.25" x14ac:dyDescent="0.35">
      <c r="A83" s="260"/>
      <c r="B83" s="242"/>
      <c r="C83" s="274"/>
      <c r="D83" s="274">
        <f>D82-D81</f>
        <v>0</v>
      </c>
      <c r="E83" s="274">
        <f t="shared" ref="E83:F83" si="13">E82-E81</f>
        <v>0</v>
      </c>
      <c r="F83" s="274">
        <f t="shared" si="13"/>
        <v>0</v>
      </c>
    </row>
    <row r="84" spans="1:6" ht="23.25" x14ac:dyDescent="0.35">
      <c r="A84" s="268"/>
      <c r="B84" s="268"/>
      <c r="C84" s="275"/>
      <c r="D84" s="275"/>
      <c r="E84" s="275"/>
      <c r="F84" s="275"/>
    </row>
    <row r="85" spans="1:6" ht="23.25" x14ac:dyDescent="0.35">
      <c r="A85" s="268"/>
      <c r="B85" s="268"/>
      <c r="C85" s="275"/>
      <c r="D85" s="275"/>
      <c r="E85" s="275"/>
      <c r="F85" s="275"/>
    </row>
  </sheetData>
  <mergeCells count="2">
    <mergeCell ref="A1:G1"/>
    <mergeCell ref="B25:G2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C390-CA5A-4128-8D9E-94BC97251779}">
  <dimension ref="A1:F33"/>
  <sheetViews>
    <sheetView topLeftCell="A25" workbookViewId="0">
      <selection activeCell="F33" sqref="F33"/>
    </sheetView>
  </sheetViews>
  <sheetFormatPr defaultRowHeight="15" x14ac:dyDescent="0.25"/>
  <cols>
    <col min="2" max="2" width="26.28515625" customWidth="1"/>
    <col min="3" max="3" width="24.7109375" customWidth="1"/>
    <col min="4" max="4" width="22.85546875" customWidth="1"/>
    <col min="5" max="5" width="22" customWidth="1"/>
    <col min="6" max="6" width="22.140625" customWidth="1"/>
  </cols>
  <sheetData>
    <row r="1" spans="1:6" ht="83.25" customHeight="1" x14ac:dyDescent="0.3">
      <c r="A1" s="277"/>
      <c r="B1" s="278" t="s">
        <v>491</v>
      </c>
      <c r="C1" s="230" t="s">
        <v>492</v>
      </c>
      <c r="D1" s="231"/>
      <c r="E1" s="231"/>
    </row>
    <row r="2" spans="1:6" ht="23.25" x14ac:dyDescent="0.35">
      <c r="A2" s="203">
        <v>1</v>
      </c>
      <c r="B2" s="204" t="s">
        <v>4</v>
      </c>
      <c r="C2" s="232">
        <f>DONOR!C51+DACF!C132+GOG!D71+GRC!C18+IGF!C96</f>
        <v>4290875.74</v>
      </c>
      <c r="D2" s="231"/>
      <c r="E2" s="231"/>
    </row>
    <row r="3" spans="1:6" ht="23.25" x14ac:dyDescent="0.35">
      <c r="A3" s="203">
        <v>2</v>
      </c>
      <c r="B3" s="204" t="s">
        <v>493</v>
      </c>
      <c r="C3" s="232">
        <f>DONOR!C52+DACF!C133+GOG!D72+GRC!C19+IGF!C97</f>
        <v>1028661.398</v>
      </c>
      <c r="D3" s="231"/>
      <c r="E3" s="231"/>
    </row>
    <row r="4" spans="1:6" ht="23.25" x14ac:dyDescent="0.35">
      <c r="A4" s="203">
        <v>3</v>
      </c>
      <c r="B4" s="204" t="s">
        <v>494</v>
      </c>
      <c r="C4" s="232">
        <f>DONOR!C53+DACF!C134+GOG!D73+GRC!C20+IGF!C98</f>
        <v>1298478.0499999998</v>
      </c>
      <c r="D4" s="231"/>
      <c r="E4" s="231"/>
    </row>
    <row r="5" spans="1:6" ht="23.25" x14ac:dyDescent="0.35">
      <c r="A5" s="233"/>
      <c r="B5" s="204" t="s">
        <v>234</v>
      </c>
      <c r="C5" s="221">
        <f>DONOR!C54+DACF!C135+GOG!D74+GRC!C21+IGF!C99</f>
        <v>6618015.1880000001</v>
      </c>
      <c r="D5" s="231"/>
      <c r="E5" s="231"/>
    </row>
    <row r="6" spans="1:6" ht="23.25" x14ac:dyDescent="0.35">
      <c r="A6" s="234"/>
      <c r="B6" s="235"/>
      <c r="C6" s="235"/>
      <c r="D6" s="235"/>
      <c r="E6" s="236"/>
    </row>
    <row r="7" spans="1:6" ht="45.75" x14ac:dyDescent="0.35">
      <c r="A7" s="237"/>
      <c r="B7" s="237"/>
      <c r="C7" s="230" t="s">
        <v>492</v>
      </c>
      <c r="D7" s="230" t="s">
        <v>492</v>
      </c>
      <c r="E7" s="230" t="s">
        <v>492</v>
      </c>
    </row>
    <row r="8" spans="1:6" ht="23.25" x14ac:dyDescent="0.35">
      <c r="A8" s="219"/>
      <c r="B8" s="219"/>
      <c r="C8" s="203" t="s">
        <v>495</v>
      </c>
      <c r="D8" s="204" t="s">
        <v>496</v>
      </c>
      <c r="E8" s="203" t="s">
        <v>494</v>
      </c>
    </row>
    <row r="9" spans="1:6" ht="23.25" x14ac:dyDescent="0.35">
      <c r="A9" s="238" t="s">
        <v>497</v>
      </c>
      <c r="B9" s="239" t="s">
        <v>498</v>
      </c>
      <c r="C9" s="215">
        <f>DONOR!C59+DACF!C140+GOG!C78+GRC!C26+IGF!C103</f>
        <v>1065417.3999999999</v>
      </c>
      <c r="D9" s="215">
        <f>DONOR!D59+DACF!D140+GOG!D78+GRC!D26+IGF!D103</f>
        <v>452099.06799999997</v>
      </c>
      <c r="E9" s="215">
        <f>DONOR!E59+DACF!E140+GOG!E78+GRC!E26+IGF!E103</f>
        <v>0</v>
      </c>
      <c r="F9" s="215">
        <f>DONOR!F59+DACF!F140+GOG!F78+GRC!F26+IGF!F103</f>
        <v>1517516.4679999999</v>
      </c>
    </row>
    <row r="10" spans="1:6" ht="23.25" x14ac:dyDescent="0.35">
      <c r="A10" s="238" t="s">
        <v>499</v>
      </c>
      <c r="B10" s="240" t="s">
        <v>500</v>
      </c>
      <c r="C10" s="215">
        <f>DONOR!C60+DACF!C141+GOG!C79+GRC!C27+IGF!C104</f>
        <v>518308.44</v>
      </c>
      <c r="D10" s="215">
        <f>DONOR!D60+DACF!D141+GOG!D79+GRC!D27+IGF!D104</f>
        <v>73300</v>
      </c>
      <c r="E10" s="215">
        <f>DONOR!E60+DACF!E141+GOG!E79+GRC!E27+IGF!E104</f>
        <v>0</v>
      </c>
      <c r="F10" s="215">
        <f>DONOR!F60+DACF!F141+GOG!F79+GRC!F27+IGF!F104</f>
        <v>591608.43999999994</v>
      </c>
    </row>
    <row r="11" spans="1:6" ht="41.25" x14ac:dyDescent="0.35">
      <c r="A11" s="238" t="s">
        <v>505</v>
      </c>
      <c r="B11" s="243" t="s">
        <v>506</v>
      </c>
      <c r="C11" s="215">
        <f>DONOR!C61+DACF!C142+GOG!C80+GRC!C28+IGF!C105</f>
        <v>73611.48</v>
      </c>
      <c r="D11" s="215">
        <f>DONOR!D61+DACF!D142+GOG!D80+GRC!D28+IGF!D105</f>
        <v>64359</v>
      </c>
      <c r="E11" s="215">
        <f>DONOR!E61+DACF!E142+GOG!E80+GRC!E28+IGF!E105</f>
        <v>0</v>
      </c>
      <c r="F11" s="215">
        <f>DONOR!F61+DACF!F142+GOG!F80+GRC!F28+IGF!F105</f>
        <v>137970.47999999998</v>
      </c>
    </row>
    <row r="12" spans="1:6" ht="69.75" customHeight="1" x14ac:dyDescent="0.35">
      <c r="A12" s="238" t="s">
        <v>501</v>
      </c>
      <c r="B12" s="218" t="s">
        <v>502</v>
      </c>
      <c r="C12" s="215">
        <f>DONOR!C62+DACF!C143+GOG!C81+GRC!C29+IGF!C106</f>
        <v>506413.19999999995</v>
      </c>
      <c r="D12" s="215">
        <f>DONOR!D62+DACF!D143+GOG!D81+GRC!D29+IGF!D106</f>
        <v>45500</v>
      </c>
      <c r="E12" s="215">
        <f>DONOR!E62+DACF!E143+GOG!E81+GRC!E29+IGF!E106</f>
        <v>7000</v>
      </c>
      <c r="F12" s="215">
        <f>DONOR!F62+DACF!F143+GOG!F81+GRC!F29+IGF!F106</f>
        <v>558913.19999999995</v>
      </c>
    </row>
    <row r="13" spans="1:6" ht="23.25" x14ac:dyDescent="0.35">
      <c r="A13" s="238" t="s">
        <v>503</v>
      </c>
      <c r="B13" s="239" t="s">
        <v>504</v>
      </c>
      <c r="C13" s="215">
        <f>DONOR!C63+DACF!C144+GOG!C82+GRC!C30+IGF!C107</f>
        <v>0</v>
      </c>
      <c r="D13" s="215">
        <f>DONOR!D63+DACF!D144+GOG!D82+GRC!D30+IGF!D107</f>
        <v>21163.999999999996</v>
      </c>
      <c r="E13" s="215">
        <f>DONOR!E63+DACF!E144+GOG!E82+GRC!E30+IGF!E107</f>
        <v>0</v>
      </c>
      <c r="F13" s="215">
        <f>DONOR!F63+DACF!F144+GOG!F82+GRC!F30+IGF!F107</f>
        <v>21163.999999999996</v>
      </c>
    </row>
    <row r="14" spans="1:6" ht="23.25" x14ac:dyDescent="0.35">
      <c r="A14" s="268"/>
      <c r="B14" s="239"/>
      <c r="C14" s="269">
        <f>DONOR!C64+DACF!C145+GOG!C83+GRC!C31+IGF!C108</f>
        <v>2163750.52</v>
      </c>
      <c r="D14" s="269">
        <f>DONOR!D64+DACF!D145+GOG!D83+GRC!D31+IGF!D108</f>
        <v>656422.06799999997</v>
      </c>
      <c r="E14" s="269">
        <f>DONOR!E64+DACF!E145+GOG!E83+GRC!E31+IGF!E108</f>
        <v>7000</v>
      </c>
      <c r="F14" s="269">
        <f>DONOR!F64+DACF!F145+GOG!F83+GRC!F31+IGF!F108</f>
        <v>2827172.5879999995</v>
      </c>
    </row>
    <row r="15" spans="1:6" ht="59.25" customHeight="1" x14ac:dyDescent="0.35">
      <c r="A15" s="241" t="s">
        <v>513</v>
      </c>
      <c r="B15" s="243" t="s">
        <v>514</v>
      </c>
      <c r="C15" s="215">
        <f>DONOR!C65+DACF!C146+GOG!C84+GRC!C32+IGF!C109</f>
        <v>0</v>
      </c>
      <c r="D15" s="215">
        <f>DONOR!D65+DACF!D146+GOG!D84+GRC!D32+IGF!D109</f>
        <v>0</v>
      </c>
      <c r="E15" s="215">
        <f>DONOR!E65+DACF!E146+GOG!E84+GRC!E32+IGF!E109</f>
        <v>509992.88</v>
      </c>
      <c r="F15" s="215">
        <f>DONOR!F65+DACF!F146+GOG!F84+GRC!F32+IGF!F109</f>
        <v>509992.88</v>
      </c>
    </row>
    <row r="16" spans="1:6" ht="42.75" customHeight="1" x14ac:dyDescent="0.35">
      <c r="A16" s="241" t="s">
        <v>515</v>
      </c>
      <c r="B16" s="243" t="s">
        <v>516</v>
      </c>
      <c r="C16" s="215">
        <f>DONOR!C66+DACF!C147+GOG!C85+GRC!C33+IGF!C110</f>
        <v>0</v>
      </c>
      <c r="D16" s="215">
        <f>DONOR!D66+DACF!D147+GOG!D85+GRC!D33+IGF!D110</f>
        <v>0</v>
      </c>
      <c r="E16" s="215">
        <f>DONOR!E66+DACF!E147+GOG!E85+GRC!E33+IGF!E110</f>
        <v>100000</v>
      </c>
      <c r="F16" s="215">
        <f>DONOR!F66+DACF!F147+GOG!F85+GRC!F33+IGF!F110</f>
        <v>100000</v>
      </c>
    </row>
    <row r="17" spans="1:6" ht="45" customHeight="1" x14ac:dyDescent="0.35">
      <c r="A17" s="241" t="s">
        <v>517</v>
      </c>
      <c r="B17" s="243" t="s">
        <v>518</v>
      </c>
      <c r="C17" s="215">
        <f>DONOR!C67+DACF!C148+GOG!C86+GRC!C34+IGF!C111</f>
        <v>213335.88</v>
      </c>
      <c r="D17" s="215">
        <f>DONOR!D67+DACF!D148+GOG!D86+GRC!D34+IGF!D111</f>
        <v>42392</v>
      </c>
      <c r="E17" s="215">
        <f>DONOR!E67+DACF!E148+GOG!E86+GRC!E34+IGF!E111</f>
        <v>0</v>
      </c>
      <c r="F17" s="215">
        <f>DONOR!F67+DACF!F148+GOG!F86+GRC!F34+IGF!F111</f>
        <v>255727.88</v>
      </c>
    </row>
    <row r="18" spans="1:6" ht="61.5" x14ac:dyDescent="0.35">
      <c r="A18" s="241" t="s">
        <v>519</v>
      </c>
      <c r="B18" s="243" t="s">
        <v>520</v>
      </c>
      <c r="C18" s="215">
        <f>DONOR!C68+DACF!C149+GOG!C87+GRC!C35+IGF!C112</f>
        <v>0</v>
      </c>
      <c r="D18" s="215">
        <f>DONOR!D68+DACF!D149+GOG!D87+GRC!D35+IGF!D112</f>
        <v>0</v>
      </c>
      <c r="E18" s="215">
        <f>DONOR!E68+DACF!E149+GOG!E87+GRC!E35+IGF!E112</f>
        <v>0</v>
      </c>
      <c r="F18" s="215">
        <f>DONOR!F68+DACF!F149+GOG!F87+GRC!F35+IGF!F112</f>
        <v>0</v>
      </c>
    </row>
    <row r="19" spans="1:6" ht="62.25" customHeight="1" x14ac:dyDescent="0.35">
      <c r="A19" s="241" t="s">
        <v>521</v>
      </c>
      <c r="B19" s="242" t="s">
        <v>522</v>
      </c>
      <c r="C19" s="215">
        <f>DONOR!C69+DACF!C150+GOG!C88+GRC!C36+IGF!C113</f>
        <v>768329.52</v>
      </c>
      <c r="D19" s="215">
        <f>DONOR!D69+DACF!D150+GOG!D88+GRC!D36+IGF!D113</f>
        <v>10000</v>
      </c>
      <c r="E19" s="215">
        <f>DONOR!E69+DACF!E150+GOG!E88+GRC!E36+IGF!E113</f>
        <v>239981.96</v>
      </c>
      <c r="F19" s="215">
        <f>DONOR!F69+DACF!F150+GOG!F88+GRC!F36+IGF!F113</f>
        <v>1018311.48</v>
      </c>
    </row>
    <row r="20" spans="1:6" ht="23.25" x14ac:dyDescent="0.35">
      <c r="A20" s="268"/>
      <c r="B20" s="268"/>
      <c r="C20" s="269">
        <f>DONOR!C70+DACF!C151+GOG!C89+GRC!C37+IGF!C114</f>
        <v>981665.4</v>
      </c>
      <c r="D20" s="269">
        <f>DONOR!D70+DACF!D151+GOG!D89+GRC!D37+IGF!D114</f>
        <v>52392</v>
      </c>
      <c r="E20" s="269">
        <f>DONOR!E70+DACF!E151+GOG!E89+GRC!E37+IGF!E114</f>
        <v>849974.84</v>
      </c>
      <c r="F20" s="269">
        <f>DONOR!F70+DACF!F151+GOG!F89+GRC!F37+IGF!F114</f>
        <v>1884032.24</v>
      </c>
    </row>
    <row r="21" spans="1:6" ht="51.75" customHeight="1" x14ac:dyDescent="0.35">
      <c r="A21" s="241" t="s">
        <v>507</v>
      </c>
      <c r="B21" s="242" t="s">
        <v>508</v>
      </c>
      <c r="C21" s="215">
        <f>DONOR!C71+DACF!C152+GOG!C90+GRC!C38+IGF!C115</f>
        <v>71159.28</v>
      </c>
      <c r="D21" s="215">
        <f>DONOR!D71+DACF!D152+GOG!D90+GRC!D38+IGF!D115</f>
        <v>13282</v>
      </c>
      <c r="E21" s="215">
        <f>DONOR!E71+DACF!E152+GOG!E90+GRC!E38+IGF!E115</f>
        <v>0</v>
      </c>
      <c r="F21" s="215">
        <f>DONOR!F71+DACF!F152+GOG!F90+GRC!F38+IGF!F115</f>
        <v>84441.279999999999</v>
      </c>
    </row>
    <row r="22" spans="1:6" ht="44.25" customHeight="1" x14ac:dyDescent="0.35">
      <c r="A22" s="241" t="s">
        <v>509</v>
      </c>
      <c r="B22" s="243" t="s">
        <v>510</v>
      </c>
      <c r="C22" s="215">
        <f>DONOR!C72+DACF!C153+GOG!C91+GRC!C39+IGF!C116</f>
        <v>566954.4</v>
      </c>
      <c r="D22" s="215">
        <f>DONOR!D72+DACF!D153+GOG!D91+GRC!D39+IGF!D116</f>
        <v>0</v>
      </c>
      <c r="E22" s="215">
        <f>DONOR!E72+DACF!E153+GOG!E91+GRC!E39+IGF!E116</f>
        <v>295208</v>
      </c>
      <c r="F22" s="215">
        <f>DONOR!F72+DACF!F153+GOG!F91+GRC!F39+IGF!F116</f>
        <v>862162.4</v>
      </c>
    </row>
    <row r="23" spans="1:6" ht="23.25" x14ac:dyDescent="0.35">
      <c r="A23" s="241" t="s">
        <v>511</v>
      </c>
      <c r="B23" s="239" t="s">
        <v>512</v>
      </c>
      <c r="C23" s="215">
        <f>DONOR!C73+DACF!C154+GOG!C92+GRC!C40+IGF!C117</f>
        <v>33415.379999999997</v>
      </c>
      <c r="D23" s="215">
        <f>DONOR!D73+DACF!D154+GOG!D92+GRC!D40+IGF!D117</f>
        <v>17922</v>
      </c>
      <c r="E23" s="215">
        <f>DONOR!E73+DACF!E154+GOG!E92+GRC!E40+IGF!E117</f>
        <v>0</v>
      </c>
      <c r="F23" s="215">
        <f>DONOR!F73+DACF!F154+GOG!F92+GRC!F40+IGF!F117</f>
        <v>51337.38</v>
      </c>
    </row>
    <row r="24" spans="1:6" ht="23.25" x14ac:dyDescent="0.35">
      <c r="A24" s="268"/>
      <c r="B24" s="268"/>
      <c r="C24" s="269">
        <f>DONOR!C74+DACF!C155+GOG!C93+GRC!C41+IGF!C118</f>
        <v>671529.06</v>
      </c>
      <c r="D24" s="269">
        <f>DONOR!D74+DACF!D155+GOG!D93+GRC!D41+IGF!D118</f>
        <v>31204</v>
      </c>
      <c r="E24" s="269">
        <f>DONOR!E74+DACF!E155+GOG!E93+GRC!E41+IGF!E118</f>
        <v>295208</v>
      </c>
      <c r="F24" s="269">
        <f>DONOR!F74+DACF!F155+GOG!F93+GRC!F41+IGF!F118</f>
        <v>997941.06</v>
      </c>
    </row>
    <row r="25" spans="1:6" ht="41.25" customHeight="1" x14ac:dyDescent="0.35">
      <c r="A25" s="241" t="s">
        <v>523</v>
      </c>
      <c r="B25" s="242" t="s">
        <v>524</v>
      </c>
      <c r="C25" s="215">
        <f>DONOR!C75+DACF!C156+GOG!C94+GRC!C42+IGF!C119</f>
        <v>0</v>
      </c>
      <c r="D25" s="215">
        <f>DONOR!D75+DACF!D156+GOG!D94+GRC!D42+IGF!D119</f>
        <v>0</v>
      </c>
      <c r="E25" s="215">
        <f>DONOR!E75+DACF!E156+GOG!E94+GRC!E42+IGF!E119</f>
        <v>0</v>
      </c>
      <c r="F25" s="215">
        <f>DONOR!F75+DACF!F156+GOG!F94+GRC!F42+IGF!F119</f>
        <v>0</v>
      </c>
    </row>
    <row r="26" spans="1:6" ht="23.25" x14ac:dyDescent="0.35">
      <c r="A26" s="241" t="s">
        <v>525</v>
      </c>
      <c r="B26" s="239" t="s">
        <v>526</v>
      </c>
      <c r="C26" s="215">
        <f>DONOR!C76+DACF!C157+GOG!C95+GRC!C43+IGF!C120</f>
        <v>473937.6</v>
      </c>
      <c r="D26" s="215">
        <f>DONOR!D76+DACF!D157+GOG!D95+GRC!D43+IGF!D120</f>
        <v>78043.33</v>
      </c>
      <c r="E26" s="215">
        <f>DONOR!E76+DACF!E157+GOG!E95+GRC!E43+IGF!E120</f>
        <v>0</v>
      </c>
      <c r="F26" s="215">
        <f>DONOR!F76+DACF!F157+GOG!F95+GRC!F43+IGF!F120</f>
        <v>551980.92999999993</v>
      </c>
    </row>
    <row r="27" spans="1:6" ht="23.25" x14ac:dyDescent="0.35">
      <c r="A27" s="268"/>
      <c r="B27" s="268"/>
      <c r="C27" s="269">
        <f>DONOR!C77+DACF!C158+GOG!C96+GRC!C44+IGF!C121</f>
        <v>473937.6</v>
      </c>
      <c r="D27" s="269">
        <f>DONOR!D77+DACF!D158+GOG!D96+GRC!D44+IGF!D121</f>
        <v>78043.33</v>
      </c>
      <c r="E27" s="269">
        <f>DONOR!E77+DACF!E158+GOG!E96+GRC!E44+IGF!E121</f>
        <v>0</v>
      </c>
      <c r="F27" s="269">
        <f>DONOR!F77+DACF!F158+GOG!F96+GRC!F44+IGF!F121</f>
        <v>551980.92999999993</v>
      </c>
    </row>
    <row r="28" spans="1:6" ht="59.25" customHeight="1" x14ac:dyDescent="0.35">
      <c r="A28" s="241" t="s">
        <v>527</v>
      </c>
      <c r="B28" s="243" t="s">
        <v>528</v>
      </c>
      <c r="C28" s="215">
        <f>DONOR!C78+DACF!C159+GOG!C97+GRC!C45+IGF!C122</f>
        <v>0</v>
      </c>
      <c r="D28" s="215">
        <f>DONOR!D78+DACF!D159+GOG!D97+GRC!D45+IGF!D122</f>
        <v>0</v>
      </c>
      <c r="E28" s="215">
        <f>DONOR!E78+DACF!E159+GOG!E97+GRC!E45+IGF!E122</f>
        <v>0</v>
      </c>
      <c r="F28" s="215">
        <f>DONOR!F78+DACF!F159+GOG!F97+GRC!F45+IGF!F122</f>
        <v>0</v>
      </c>
    </row>
    <row r="29" spans="1:6" ht="38.25" customHeight="1" x14ac:dyDescent="0.35">
      <c r="A29" s="241" t="s">
        <v>529</v>
      </c>
      <c r="B29" s="242" t="s">
        <v>530</v>
      </c>
      <c r="C29" s="215">
        <f>DONOR!C79+DACF!C160+GOG!C98+GRC!C46+IGF!C123</f>
        <v>0</v>
      </c>
      <c r="D29" s="215">
        <f>DONOR!D79+DACF!D160+GOG!D98+GRC!D46+IGF!D123</f>
        <v>0</v>
      </c>
      <c r="E29" s="215">
        <f>DONOR!E79+DACF!E160+GOG!E98+GRC!E46+IGF!E123</f>
        <v>0</v>
      </c>
      <c r="F29" s="215">
        <f>DONOR!F79+DACF!F160+GOG!F98+GRC!F46+IGF!F123</f>
        <v>0</v>
      </c>
    </row>
    <row r="30" spans="1:6" ht="23.25" x14ac:dyDescent="0.35">
      <c r="A30" s="268"/>
      <c r="B30" s="268"/>
      <c r="C30" s="269">
        <f>DONOR!C80+DACF!C161+GOG!C99+GRC!C47+IGF!C124</f>
        <v>0</v>
      </c>
      <c r="D30" s="269">
        <f>DONOR!D80+DACF!D161+GOG!D99+GRC!D47+IGF!D124</f>
        <v>0</v>
      </c>
      <c r="E30" s="269">
        <f>DONOR!E80+DACF!E161+GOG!E99+GRC!E47+IGF!E124</f>
        <v>0</v>
      </c>
      <c r="F30" s="269">
        <f>DONOR!F80+DACF!F161+GOG!F99+GRC!F47+IGF!F124</f>
        <v>0</v>
      </c>
    </row>
    <row r="31" spans="1:6" ht="23.25" x14ac:dyDescent="0.35">
      <c r="A31" s="238" t="s">
        <v>92</v>
      </c>
      <c r="B31" s="238"/>
      <c r="C31" s="215">
        <f>DONOR!C81+DACF!C162+GOG!C100+GRC!C48+IGF!C125</f>
        <v>4290882.58</v>
      </c>
      <c r="D31" s="215">
        <f>DONOR!D81+DACF!D162+GOG!D100+GRC!D48+IGF!D125</f>
        <v>818061.39800000004</v>
      </c>
      <c r="E31" s="215">
        <f>DONOR!E81+DACF!E162+GOG!E100+GRC!E48+IGF!E125</f>
        <v>1152182.8399999999</v>
      </c>
      <c r="F31" s="215">
        <f>DONOR!F81+DACF!F162+GOG!F100+GRC!F48+IGF!F125</f>
        <v>6261126.818</v>
      </c>
    </row>
    <row r="32" spans="1:6" x14ac:dyDescent="0.25">
      <c r="F32" s="197">
        <f>F33-F31</f>
        <v>6364835.8939999994</v>
      </c>
    </row>
    <row r="33" spans="3:6" ht="15.75" x14ac:dyDescent="0.25">
      <c r="C33" s="280">
        <v>12209877.711999999</v>
      </c>
      <c r="F33" s="281">
        <v>12625962.711999999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EXPENDITURE 2022</vt:lpstr>
      <vt:lpstr>revenue 2022</vt:lpstr>
      <vt:lpstr>Sheet1</vt:lpstr>
      <vt:lpstr>Sheet2</vt:lpstr>
      <vt:lpstr>IGF</vt:lpstr>
      <vt:lpstr>GRC</vt:lpstr>
      <vt:lpstr>GOG</vt:lpstr>
      <vt:lpstr>DACF</vt:lpstr>
      <vt:lpstr>DONOR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BUDGET</cp:lastModifiedBy>
  <cp:lastPrinted>2023-09-27T00:01:22Z</cp:lastPrinted>
  <dcterms:created xsi:type="dcterms:W3CDTF">2021-11-02T17:37:59Z</dcterms:created>
  <dcterms:modified xsi:type="dcterms:W3CDTF">2023-09-27T00:08:23Z</dcterms:modified>
</cp:coreProperties>
</file>